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9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nioxfordnexus-my.sharepoint.com/personal/sedm6479_ox_ac_uk/Documents/Documents/Ox/Energy transition jobs multilayer/data/"/>
    </mc:Choice>
  </mc:AlternateContent>
  <xr:revisionPtr revIDLastSave="770" documentId="8_{35FC05DB-0A5C-469C-9FD6-4AACD73E6990}" xr6:coauthVersionLast="47" xr6:coauthVersionMax="47" xr10:uidLastSave="{17E9323E-8B0B-44B5-8015-2698038F5F7D}"/>
  <bookViews>
    <workbookView xWindow="-19320" yWindow="-120" windowWidth="19440" windowHeight="15000" tabRatio="598" firstSheet="7" activeTab="7" xr2:uid="{56CFF880-E2E8-4D42-9DD4-403580547B0B}"/>
  </bookViews>
  <sheets>
    <sheet name="Cost vectors only capex" sheetId="26" r:id="rId1"/>
    <sheet name="Cost vectors with fuel cost" sheetId="20" r:id="rId2"/>
    <sheet name="opex_for_A_inclusion" sheetId="23" r:id="rId3"/>
    <sheet name="summing to unity" sheetId="22" state="hidden" r:id="rId4"/>
    <sheet name="Cost vectors" sheetId="18" r:id="rId5"/>
    <sheet name="Cost vectors detail" sheetId="19" r:id="rId6"/>
    <sheet name="Literature summary" sheetId="8" r:id="rId7"/>
    <sheet name="PV costs through time" sheetId="24" r:id="rId8"/>
    <sheet name="Wind cost through time" sheetId="25" r:id="rId9"/>
    <sheet name="gas fuel and opex" sheetId="21" r:id="rId10"/>
    <sheet name="Schreiner Madlener 2021" sheetId="27" r:id="rId11"/>
    <sheet name="Garret-Peltier 2017" sheetId="6" r:id="rId12"/>
    <sheet name="Pollin et al. 2014" sheetId="5" r:id="rId13"/>
    <sheet name="Pollin et al. 2015" sheetId="17" r:id="rId14"/>
    <sheet name="F Dell'Anna 2021" sheetId="1" r:id="rId15"/>
    <sheet name="Osullivan&amp;edler 2020" sheetId="14" r:id="rId16"/>
    <sheet name="Kahouli&amp;Martin 2018" sheetId="9" r:id="rId17"/>
    <sheet name="Mikulic et al 2018" sheetId="15" r:id="rId18"/>
    <sheet name="Lehr et al 2008" sheetId="16" r:id="rId19"/>
    <sheet name="Aldieri et al 2020" sheetId="10" r:id="rId20"/>
    <sheet name="Ram et al 2020" sheetId="11" r:id="rId21"/>
    <sheet name="Rutowitz et al. 2015" sheetId="12" r:id="rId22"/>
    <sheet name="Fragkos&amp;paroussos 2018" sheetId="13" r:id="rId23"/>
    <sheet name="code names" sheetId="7" r:id="rId24"/>
  </sheets>
  <externalReferences>
    <externalReference r:id="rId25"/>
  </externalReferences>
  <definedNames>
    <definedName name="_xlnm._FilterDatabase" localSheetId="9" hidden="1">'gas fuel and opex'!$A$2:$D$2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P198" i="24" l="1"/>
  <c r="Q198" i="24"/>
  <c r="R198" i="24"/>
  <c r="S198" i="24"/>
  <c r="T198" i="24"/>
  <c r="U198" i="24"/>
  <c r="V198" i="24"/>
  <c r="W198" i="24"/>
  <c r="X198" i="24"/>
  <c r="Y198" i="24"/>
  <c r="P199" i="24"/>
  <c r="Q199" i="24"/>
  <c r="R199" i="24"/>
  <c r="S199" i="24"/>
  <c r="T199" i="24"/>
  <c r="U199" i="24"/>
  <c r="V199" i="24"/>
  <c r="W199" i="24"/>
  <c r="X199" i="24"/>
  <c r="Y199" i="24"/>
  <c r="P200" i="24"/>
  <c r="Q200" i="24"/>
  <c r="R200" i="24"/>
  <c r="S200" i="24"/>
  <c r="T200" i="24"/>
  <c r="U200" i="24"/>
  <c r="V200" i="24"/>
  <c r="W200" i="24"/>
  <c r="X200" i="24"/>
  <c r="Y200" i="24"/>
  <c r="P201" i="24"/>
  <c r="Q201" i="24"/>
  <c r="R201" i="24"/>
  <c r="S201" i="24"/>
  <c r="T201" i="24"/>
  <c r="U201" i="24"/>
  <c r="V201" i="24"/>
  <c r="W201" i="24"/>
  <c r="X201" i="24"/>
  <c r="Y201" i="24"/>
  <c r="P202" i="24"/>
  <c r="Q202" i="24"/>
  <c r="R202" i="24"/>
  <c r="S202" i="24"/>
  <c r="T202" i="24"/>
  <c r="U202" i="24"/>
  <c r="V202" i="24"/>
  <c r="W202" i="24"/>
  <c r="X202" i="24"/>
  <c r="Y202" i="24"/>
  <c r="P203" i="24"/>
  <c r="Q203" i="24"/>
  <c r="R203" i="24"/>
  <c r="S203" i="24"/>
  <c r="T203" i="24"/>
  <c r="U203" i="24"/>
  <c r="V203" i="24"/>
  <c r="W203" i="24"/>
  <c r="X203" i="24"/>
  <c r="Y203" i="24"/>
  <c r="O199" i="24"/>
  <c r="O200" i="24"/>
  <c r="O201" i="24"/>
  <c r="O202" i="24"/>
  <c r="O203" i="24"/>
  <c r="O198" i="24"/>
  <c r="O191" i="24"/>
  <c r="P191" i="24"/>
  <c r="Q191" i="24"/>
  <c r="R191" i="24"/>
  <c r="S191" i="24"/>
  <c r="T191" i="24"/>
  <c r="U191" i="24"/>
  <c r="V191" i="24"/>
  <c r="W191" i="24"/>
  <c r="X191" i="24"/>
  <c r="O192" i="24"/>
  <c r="P192" i="24"/>
  <c r="Q192" i="24"/>
  <c r="R192" i="24"/>
  <c r="S192" i="24"/>
  <c r="T192" i="24"/>
  <c r="U192" i="24"/>
  <c r="V192" i="24"/>
  <c r="W192" i="24"/>
  <c r="X192" i="24"/>
  <c r="O193" i="24"/>
  <c r="P193" i="24"/>
  <c r="Q193" i="24"/>
  <c r="R193" i="24"/>
  <c r="S193" i="24"/>
  <c r="T193" i="24"/>
  <c r="U193" i="24"/>
  <c r="V193" i="24"/>
  <c r="W193" i="24"/>
  <c r="X193" i="24"/>
  <c r="O194" i="24"/>
  <c r="P194" i="24"/>
  <c r="Q194" i="24"/>
  <c r="R194" i="24"/>
  <c r="S194" i="24"/>
  <c r="T194" i="24"/>
  <c r="U194" i="24"/>
  <c r="V194" i="24"/>
  <c r="W194" i="24"/>
  <c r="X194" i="24"/>
  <c r="O195" i="24"/>
  <c r="P195" i="24"/>
  <c r="Q195" i="24"/>
  <c r="R195" i="24"/>
  <c r="S195" i="24"/>
  <c r="T195" i="24"/>
  <c r="U195" i="24"/>
  <c r="V195" i="24"/>
  <c r="W195" i="24"/>
  <c r="X195" i="24"/>
  <c r="Y192" i="24"/>
  <c r="Y193" i="24"/>
  <c r="Y194" i="24"/>
  <c r="Y195" i="24"/>
  <c r="Y191" i="24"/>
  <c r="P190" i="24"/>
  <c r="Q190" i="24"/>
  <c r="R190" i="24"/>
  <c r="S190" i="24"/>
  <c r="T190" i="24"/>
  <c r="U190" i="24"/>
  <c r="V190" i="24"/>
  <c r="W190" i="24"/>
  <c r="X190" i="24"/>
  <c r="Y190" i="24"/>
  <c r="O190" i="24"/>
  <c r="O187" i="24"/>
  <c r="P187" i="24"/>
  <c r="Q187" i="24"/>
  <c r="R187" i="24"/>
  <c r="S187" i="24"/>
  <c r="T187" i="24"/>
  <c r="U187" i="24"/>
  <c r="V187" i="24"/>
  <c r="W187" i="24"/>
  <c r="AE32" i="20"/>
  <c r="AF32" i="20"/>
  <c r="AD32" i="20"/>
  <c r="AD5" i="20"/>
  <c r="AD6" i="20"/>
  <c r="AD7" i="20"/>
  <c r="AD8" i="20"/>
  <c r="AD9" i="20"/>
  <c r="AD10" i="20"/>
  <c r="AD11" i="20"/>
  <c r="AD12" i="20"/>
  <c r="AD13" i="20"/>
  <c r="AD14" i="20"/>
  <c r="AD15" i="20"/>
  <c r="AD16" i="20"/>
  <c r="AD17" i="20"/>
  <c r="AD18" i="20"/>
  <c r="AD19" i="20"/>
  <c r="AD20" i="20"/>
  <c r="AD21" i="20"/>
  <c r="AD22" i="20"/>
  <c r="AD23" i="20"/>
  <c r="AD24" i="20"/>
  <c r="AD25" i="20"/>
  <c r="AD26" i="20"/>
  <c r="AD27" i="20"/>
  <c r="AD28" i="20"/>
  <c r="AD3" i="20"/>
  <c r="AD4" i="20"/>
  <c r="L31" i="26"/>
  <c r="L3" i="26"/>
  <c r="L4" i="26"/>
  <c r="L5" i="26"/>
  <c r="L6" i="26"/>
  <c r="L7" i="26"/>
  <c r="L8" i="26"/>
  <c r="L9" i="26"/>
  <c r="L10" i="26"/>
  <c r="L11" i="26"/>
  <c r="L12" i="26"/>
  <c r="L13" i="26"/>
  <c r="L14" i="26"/>
  <c r="L15" i="26"/>
  <c r="L16" i="26"/>
  <c r="L17" i="26"/>
  <c r="L18" i="26"/>
  <c r="L19" i="26"/>
  <c r="L20" i="26"/>
  <c r="L21" i="26"/>
  <c r="L22" i="26"/>
  <c r="L23" i="26"/>
  <c r="L24" i="26"/>
  <c r="L25" i="26"/>
  <c r="L26" i="26"/>
  <c r="L27" i="26"/>
  <c r="L2" i="26"/>
  <c r="K2" i="26"/>
  <c r="AO32" i="19"/>
  <c r="B15" i="27"/>
  <c r="B16" i="27"/>
  <c r="B17" i="27"/>
  <c r="B18" i="27"/>
  <c r="B14" i="27"/>
  <c r="C14" i="27"/>
  <c r="C15" i="27"/>
  <c r="C16" i="27"/>
  <c r="C17" i="27"/>
  <c r="C18" i="27"/>
  <c r="C9" i="27"/>
  <c r="F2" i="23"/>
  <c r="G2" i="23"/>
  <c r="F3" i="23"/>
  <c r="G3" i="23"/>
  <c r="F4" i="23"/>
  <c r="G4" i="23"/>
  <c r="F5" i="23"/>
  <c r="G5" i="23"/>
  <c r="F6" i="23"/>
  <c r="G6" i="23"/>
  <c r="F7" i="23"/>
  <c r="G7" i="23"/>
  <c r="F8" i="23"/>
  <c r="G8" i="23"/>
  <c r="F9" i="23"/>
  <c r="G9" i="23"/>
  <c r="F10" i="23"/>
  <c r="G10" i="23"/>
  <c r="F11" i="23"/>
  <c r="G11" i="23"/>
  <c r="F12" i="23"/>
  <c r="G12" i="23"/>
  <c r="F13" i="23"/>
  <c r="G13" i="23"/>
  <c r="F14" i="23"/>
  <c r="G14" i="23"/>
  <c r="F15" i="23"/>
  <c r="G15" i="23"/>
  <c r="F16" i="23"/>
  <c r="G16" i="23"/>
  <c r="F17" i="23"/>
  <c r="G17" i="23"/>
  <c r="F18" i="23"/>
  <c r="G18" i="23"/>
  <c r="F19" i="23"/>
  <c r="G19" i="23"/>
  <c r="F20" i="23"/>
  <c r="G20" i="23"/>
  <c r="F21" i="23"/>
  <c r="G21" i="23"/>
  <c r="F22" i="23"/>
  <c r="G22" i="23"/>
  <c r="F23" i="23"/>
  <c r="G23" i="23"/>
  <c r="F24" i="23"/>
  <c r="G24" i="23"/>
  <c r="F25" i="23"/>
  <c r="G25" i="23"/>
  <c r="F26" i="23"/>
  <c r="G26" i="23"/>
  <c r="F27" i="23"/>
  <c r="G27" i="23"/>
  <c r="F31" i="26"/>
  <c r="K27" i="26"/>
  <c r="J27" i="26"/>
  <c r="I27" i="26"/>
  <c r="H27" i="26"/>
  <c r="G27" i="26"/>
  <c r="D27" i="26"/>
  <c r="C27" i="26"/>
  <c r="K26" i="26"/>
  <c r="J26" i="26"/>
  <c r="I26" i="26"/>
  <c r="H26" i="26"/>
  <c r="G26" i="26"/>
  <c r="D26" i="26"/>
  <c r="C26" i="26"/>
  <c r="K25" i="26"/>
  <c r="J25" i="26"/>
  <c r="I25" i="26"/>
  <c r="H25" i="26"/>
  <c r="G25" i="26"/>
  <c r="D25" i="26"/>
  <c r="C25" i="26"/>
  <c r="K24" i="26"/>
  <c r="J24" i="26"/>
  <c r="I24" i="26"/>
  <c r="H24" i="26"/>
  <c r="G24" i="26"/>
  <c r="D24" i="26"/>
  <c r="C24" i="26"/>
  <c r="B24" i="26"/>
  <c r="K23" i="26"/>
  <c r="J23" i="26"/>
  <c r="I23" i="26"/>
  <c r="H23" i="26"/>
  <c r="G23" i="26"/>
  <c r="D23" i="26"/>
  <c r="C23" i="26"/>
  <c r="B23" i="26"/>
  <c r="K22" i="26"/>
  <c r="J22" i="26"/>
  <c r="I22" i="26"/>
  <c r="H22" i="26"/>
  <c r="G22" i="26"/>
  <c r="D22" i="26"/>
  <c r="C22" i="26"/>
  <c r="K21" i="26"/>
  <c r="J21" i="26"/>
  <c r="I21" i="26"/>
  <c r="H21" i="26"/>
  <c r="G21" i="26"/>
  <c r="D21" i="26"/>
  <c r="C21" i="26"/>
  <c r="K20" i="26"/>
  <c r="J20" i="26"/>
  <c r="I20" i="26"/>
  <c r="H20" i="26"/>
  <c r="G20" i="26"/>
  <c r="D20" i="26"/>
  <c r="C20" i="26"/>
  <c r="B20" i="26"/>
  <c r="K19" i="26"/>
  <c r="J19" i="26"/>
  <c r="I19" i="26"/>
  <c r="H19" i="26"/>
  <c r="G19" i="26"/>
  <c r="D19" i="26"/>
  <c r="C19" i="26"/>
  <c r="K18" i="26"/>
  <c r="J18" i="26"/>
  <c r="I18" i="26"/>
  <c r="H18" i="26"/>
  <c r="G18" i="26"/>
  <c r="D18" i="26"/>
  <c r="C18" i="26"/>
  <c r="K17" i="26"/>
  <c r="J17" i="26"/>
  <c r="I17" i="26"/>
  <c r="H17" i="26"/>
  <c r="G17" i="26"/>
  <c r="D17" i="26"/>
  <c r="C17" i="26"/>
  <c r="K16" i="26"/>
  <c r="J16" i="26"/>
  <c r="I16" i="26"/>
  <c r="H16" i="26"/>
  <c r="G16" i="26"/>
  <c r="D16" i="26"/>
  <c r="C16" i="26"/>
  <c r="K15" i="26"/>
  <c r="J15" i="26"/>
  <c r="I15" i="26"/>
  <c r="H15" i="26"/>
  <c r="G15" i="26"/>
  <c r="D15" i="26"/>
  <c r="C15" i="26"/>
  <c r="K14" i="26"/>
  <c r="J14" i="26"/>
  <c r="I14" i="26"/>
  <c r="H14" i="26"/>
  <c r="G14" i="26"/>
  <c r="D14" i="26"/>
  <c r="C14" i="26"/>
  <c r="K13" i="26"/>
  <c r="J13" i="26"/>
  <c r="I13" i="26"/>
  <c r="H13" i="26"/>
  <c r="G13" i="26"/>
  <c r="D13" i="26"/>
  <c r="C13" i="26"/>
  <c r="K12" i="26"/>
  <c r="J12" i="26"/>
  <c r="I12" i="26"/>
  <c r="H12" i="26"/>
  <c r="G12" i="26"/>
  <c r="D12" i="26"/>
  <c r="C12" i="26"/>
  <c r="K11" i="26"/>
  <c r="J11" i="26"/>
  <c r="I11" i="26"/>
  <c r="H11" i="26"/>
  <c r="G11" i="26"/>
  <c r="D11" i="26"/>
  <c r="C11" i="26"/>
  <c r="K10" i="26"/>
  <c r="J10" i="26"/>
  <c r="I10" i="26"/>
  <c r="H10" i="26"/>
  <c r="G10" i="26"/>
  <c r="D10" i="26"/>
  <c r="C10" i="26"/>
  <c r="B10" i="26"/>
  <c r="K9" i="26"/>
  <c r="J9" i="26"/>
  <c r="I9" i="26"/>
  <c r="H9" i="26"/>
  <c r="G9" i="26"/>
  <c r="D9" i="26"/>
  <c r="C9" i="26"/>
  <c r="B9" i="26"/>
  <c r="K8" i="26"/>
  <c r="J8" i="26"/>
  <c r="I8" i="26"/>
  <c r="H8" i="26"/>
  <c r="G8" i="26"/>
  <c r="D8" i="26"/>
  <c r="C8" i="26"/>
  <c r="K7" i="26"/>
  <c r="J7" i="26"/>
  <c r="I7" i="26"/>
  <c r="H7" i="26"/>
  <c r="G7" i="26"/>
  <c r="D7" i="26"/>
  <c r="C7" i="26"/>
  <c r="K6" i="26"/>
  <c r="J6" i="26"/>
  <c r="I6" i="26"/>
  <c r="H6" i="26"/>
  <c r="G6" i="26"/>
  <c r="D6" i="26"/>
  <c r="C6" i="26"/>
  <c r="K5" i="26"/>
  <c r="J5" i="26"/>
  <c r="I5" i="26"/>
  <c r="H5" i="26"/>
  <c r="G5" i="26"/>
  <c r="D5" i="26"/>
  <c r="C5" i="26"/>
  <c r="K4" i="26"/>
  <c r="J4" i="26"/>
  <c r="I4" i="26"/>
  <c r="H4" i="26"/>
  <c r="G4" i="26"/>
  <c r="D4" i="26"/>
  <c r="C4" i="26"/>
  <c r="B4" i="26"/>
  <c r="K3" i="26"/>
  <c r="J3" i="26"/>
  <c r="I3" i="26"/>
  <c r="H3" i="26"/>
  <c r="G3" i="26"/>
  <c r="D3" i="26"/>
  <c r="C3" i="26"/>
  <c r="B3" i="26"/>
  <c r="J2" i="26"/>
  <c r="I2" i="26"/>
  <c r="H2" i="26"/>
  <c r="G2" i="26"/>
  <c r="D2" i="26"/>
  <c r="C2" i="26"/>
  <c r="B2" i="26"/>
  <c r="U4" i="20"/>
  <c r="V4" i="20"/>
  <c r="U5" i="20"/>
  <c r="V5" i="20"/>
  <c r="U6" i="20"/>
  <c r="V6" i="20"/>
  <c r="U7" i="20"/>
  <c r="V7" i="20"/>
  <c r="U8" i="20"/>
  <c r="V8" i="20"/>
  <c r="U9" i="20"/>
  <c r="V9" i="20"/>
  <c r="U10" i="20"/>
  <c r="V10" i="20"/>
  <c r="U11" i="20"/>
  <c r="V11" i="20"/>
  <c r="U12" i="20"/>
  <c r="V12" i="20"/>
  <c r="U13" i="20"/>
  <c r="V13" i="20"/>
  <c r="U14" i="20"/>
  <c r="V14" i="20"/>
  <c r="U15" i="20"/>
  <c r="V15" i="20"/>
  <c r="U16" i="20"/>
  <c r="V16" i="20"/>
  <c r="U17" i="20"/>
  <c r="V17" i="20"/>
  <c r="U18" i="20"/>
  <c r="V18" i="20"/>
  <c r="U19" i="20"/>
  <c r="V19" i="20"/>
  <c r="U20" i="20"/>
  <c r="V20" i="20"/>
  <c r="U21" i="20"/>
  <c r="V21" i="20"/>
  <c r="U22" i="20"/>
  <c r="V22" i="20"/>
  <c r="U23" i="20"/>
  <c r="V23" i="20"/>
  <c r="U24" i="20"/>
  <c r="V24" i="20"/>
  <c r="U25" i="20"/>
  <c r="V25" i="20"/>
  <c r="U26" i="20"/>
  <c r="V26" i="20"/>
  <c r="U27" i="20"/>
  <c r="V27" i="20"/>
  <c r="U28" i="20"/>
  <c r="V28" i="20"/>
  <c r="V3" i="20"/>
  <c r="U3" i="20"/>
  <c r="W32" i="20"/>
  <c r="B25" i="20"/>
  <c r="AB45" i="24"/>
  <c r="R42" i="24"/>
  <c r="S42" i="24"/>
  <c r="T42" i="24"/>
  <c r="U42" i="24"/>
  <c r="V42" i="24"/>
  <c r="W42" i="24"/>
  <c r="X42" i="24"/>
  <c r="Y42" i="24"/>
  <c r="Z42" i="24"/>
  <c r="AA42" i="24"/>
  <c r="AA51" i="24" s="1"/>
  <c r="AB42" i="24"/>
  <c r="R43" i="24"/>
  <c r="S43" i="24"/>
  <c r="T43" i="24"/>
  <c r="U43" i="24"/>
  <c r="V43" i="24"/>
  <c r="W43" i="24"/>
  <c r="X43" i="24"/>
  <c r="X52" i="24" s="1"/>
  <c r="Y43" i="24"/>
  <c r="Z43" i="24"/>
  <c r="Z52" i="24" s="1"/>
  <c r="AA43" i="24"/>
  <c r="AA52" i="24" s="1"/>
  <c r="AB43" i="24"/>
  <c r="R44" i="24"/>
  <c r="S44" i="24"/>
  <c r="T44" i="24"/>
  <c r="U44" i="24"/>
  <c r="V44" i="24"/>
  <c r="W44" i="24"/>
  <c r="W53" i="24" s="1"/>
  <c r="X44" i="24"/>
  <c r="X53" i="24" s="1"/>
  <c r="Y44" i="24"/>
  <c r="Z44" i="24"/>
  <c r="Z53" i="24" s="1"/>
  <c r="AA44" i="24"/>
  <c r="AA53" i="24" s="1"/>
  <c r="AB44" i="24"/>
  <c r="R45" i="24"/>
  <c r="S45" i="24"/>
  <c r="T45" i="24"/>
  <c r="U45" i="24"/>
  <c r="V45" i="24"/>
  <c r="W45" i="24"/>
  <c r="X45" i="24"/>
  <c r="Y45" i="24"/>
  <c r="Z45" i="24"/>
  <c r="Z54" i="24" s="1"/>
  <c r="AA45" i="24"/>
  <c r="S41" i="24"/>
  <c r="T41" i="24"/>
  <c r="U41" i="24"/>
  <c r="V41" i="24"/>
  <c r="W41" i="24"/>
  <c r="W50" i="24" s="1"/>
  <c r="X41" i="24"/>
  <c r="Y41" i="24"/>
  <c r="Z41" i="24"/>
  <c r="AA41" i="24"/>
  <c r="AA50" i="24" s="1"/>
  <c r="AB41" i="24"/>
  <c r="R41" i="24"/>
  <c r="S40" i="24"/>
  <c r="T40" i="24"/>
  <c r="U40" i="24"/>
  <c r="V40" i="24"/>
  <c r="W40" i="24"/>
  <c r="W46" i="24" s="1"/>
  <c r="X40" i="24"/>
  <c r="X46" i="24" s="1"/>
  <c r="Y40" i="24"/>
  <c r="Y46" i="24" s="1"/>
  <c r="Z40" i="24"/>
  <c r="Z46" i="24" s="1"/>
  <c r="Z49" i="24" s="1"/>
  <c r="AA40" i="24"/>
  <c r="AA46" i="24" s="1"/>
  <c r="AA49" i="24" s="1"/>
  <c r="AB40" i="24"/>
  <c r="R40" i="24"/>
  <c r="U32" i="20" l="1"/>
  <c r="V32" i="20"/>
  <c r="G28" i="23"/>
  <c r="F28" i="23"/>
  <c r="C19" i="27"/>
  <c r="D31" i="26"/>
  <c r="J31" i="26"/>
  <c r="I31" i="26"/>
  <c r="C31" i="26"/>
  <c r="K31" i="26"/>
  <c r="G31" i="26"/>
  <c r="H31" i="26"/>
  <c r="Y51" i="24"/>
  <c r="Y53" i="24"/>
  <c r="T49" i="24"/>
  <c r="V50" i="24"/>
  <c r="U50" i="24"/>
  <c r="T50" i="24"/>
  <c r="V51" i="24"/>
  <c r="X54" i="24"/>
  <c r="X51" i="24"/>
  <c r="S50" i="24"/>
  <c r="W54" i="24"/>
  <c r="W51" i="24"/>
  <c r="W52" i="24"/>
  <c r="Z50" i="24"/>
  <c r="AA54" i="24"/>
  <c r="V53" i="24"/>
  <c r="Y52" i="24"/>
  <c r="T51" i="24"/>
  <c r="V49" i="24"/>
  <c r="Y50" i="24"/>
  <c r="U53" i="24"/>
  <c r="S51" i="24"/>
  <c r="U49" i="24"/>
  <c r="X50" i="24"/>
  <c r="Y54" i="24"/>
  <c r="T53" i="24"/>
  <c r="Z51" i="24"/>
  <c r="Y49" i="24"/>
  <c r="R46" i="24"/>
  <c r="T46" i="24"/>
  <c r="T52" i="24" s="1"/>
  <c r="X49" i="24"/>
  <c r="V46" i="24"/>
  <c r="U46" i="24"/>
  <c r="U54" i="24" s="1"/>
  <c r="S46" i="24"/>
  <c r="S54" i="24" s="1"/>
  <c r="W49" i="24"/>
  <c r="AB46" i="24"/>
  <c r="AB51" i="24" s="1"/>
  <c r="AB54" i="24"/>
  <c r="AB52" i="24"/>
  <c r="E3" i="23"/>
  <c r="E4" i="23"/>
  <c r="E5" i="23"/>
  <c r="E6" i="23"/>
  <c r="E7" i="23"/>
  <c r="E8" i="23"/>
  <c r="E9" i="23"/>
  <c r="E10" i="23"/>
  <c r="E11" i="23"/>
  <c r="E12" i="23"/>
  <c r="E13" i="23"/>
  <c r="E14" i="23"/>
  <c r="E15" i="23"/>
  <c r="E16" i="23"/>
  <c r="E17" i="23"/>
  <c r="E18" i="23"/>
  <c r="E19" i="23"/>
  <c r="E20" i="23"/>
  <c r="E21" i="23"/>
  <c r="E22" i="23"/>
  <c r="E23" i="23"/>
  <c r="E24" i="23"/>
  <c r="E25" i="23"/>
  <c r="E26" i="23"/>
  <c r="E27" i="23"/>
  <c r="E2" i="23"/>
  <c r="J3" i="23"/>
  <c r="J4" i="23"/>
  <c r="J5" i="23"/>
  <c r="J6" i="23"/>
  <c r="J7" i="23"/>
  <c r="J8" i="23"/>
  <c r="J9" i="23"/>
  <c r="J10" i="23"/>
  <c r="J11" i="23"/>
  <c r="J12" i="23"/>
  <c r="J13" i="23"/>
  <c r="J14" i="23"/>
  <c r="J15" i="23"/>
  <c r="J16" i="23"/>
  <c r="J17" i="23"/>
  <c r="J18" i="23"/>
  <c r="J19" i="23"/>
  <c r="J20" i="23"/>
  <c r="J21" i="23"/>
  <c r="J22" i="23"/>
  <c r="J23" i="23"/>
  <c r="J24" i="23"/>
  <c r="J25" i="23"/>
  <c r="J26" i="23"/>
  <c r="J27" i="23"/>
  <c r="J2" i="23"/>
  <c r="I27" i="23"/>
  <c r="H27" i="23"/>
  <c r="D27" i="23"/>
  <c r="C27" i="23"/>
  <c r="I26" i="23"/>
  <c r="H26" i="23"/>
  <c r="D26" i="23"/>
  <c r="C26" i="23"/>
  <c r="I25" i="23"/>
  <c r="H25" i="23"/>
  <c r="D25" i="23"/>
  <c r="C25" i="23"/>
  <c r="I24" i="23"/>
  <c r="H24" i="23"/>
  <c r="D24" i="23"/>
  <c r="C24" i="23"/>
  <c r="B24" i="23"/>
  <c r="I23" i="23"/>
  <c r="H23" i="23"/>
  <c r="D23" i="23"/>
  <c r="C23" i="23"/>
  <c r="B23" i="23"/>
  <c r="I22" i="23"/>
  <c r="H22" i="23"/>
  <c r="D22" i="23"/>
  <c r="C22" i="23"/>
  <c r="I21" i="23"/>
  <c r="H21" i="23"/>
  <c r="D21" i="23"/>
  <c r="C21" i="23"/>
  <c r="I20" i="23"/>
  <c r="H20" i="23"/>
  <c r="D20" i="23"/>
  <c r="C20" i="23"/>
  <c r="B20" i="23"/>
  <c r="I19" i="23"/>
  <c r="H19" i="23"/>
  <c r="D19" i="23"/>
  <c r="C19" i="23"/>
  <c r="I18" i="23"/>
  <c r="H18" i="23"/>
  <c r="D18" i="23"/>
  <c r="C18" i="23"/>
  <c r="I17" i="23"/>
  <c r="H17" i="23"/>
  <c r="D17" i="23"/>
  <c r="C17" i="23"/>
  <c r="I16" i="23"/>
  <c r="H16" i="23"/>
  <c r="D16" i="23"/>
  <c r="C16" i="23"/>
  <c r="I15" i="23"/>
  <c r="H15" i="23"/>
  <c r="D15" i="23"/>
  <c r="C15" i="23"/>
  <c r="I14" i="23"/>
  <c r="H14" i="23"/>
  <c r="D14" i="23"/>
  <c r="C14" i="23"/>
  <c r="I13" i="23"/>
  <c r="H13" i="23"/>
  <c r="D13" i="23"/>
  <c r="C13" i="23"/>
  <c r="I12" i="23"/>
  <c r="H12" i="23"/>
  <c r="D12" i="23"/>
  <c r="C12" i="23"/>
  <c r="I11" i="23"/>
  <c r="H11" i="23"/>
  <c r="D11" i="23"/>
  <c r="C11" i="23"/>
  <c r="I10" i="23"/>
  <c r="H10" i="23"/>
  <c r="D10" i="23"/>
  <c r="C10" i="23"/>
  <c r="B10" i="23"/>
  <c r="I9" i="23"/>
  <c r="H9" i="23"/>
  <c r="D9" i="23"/>
  <c r="C9" i="23"/>
  <c r="B9" i="23"/>
  <c r="I8" i="23"/>
  <c r="H8" i="23"/>
  <c r="D8" i="23"/>
  <c r="C8" i="23"/>
  <c r="I7" i="23"/>
  <c r="H7" i="23"/>
  <c r="D7" i="23"/>
  <c r="C7" i="23"/>
  <c r="I6" i="23"/>
  <c r="H6" i="23"/>
  <c r="D6" i="23"/>
  <c r="C6" i="23"/>
  <c r="I5" i="23"/>
  <c r="H5" i="23"/>
  <c r="D5" i="23"/>
  <c r="C5" i="23"/>
  <c r="I4" i="23"/>
  <c r="H4" i="23"/>
  <c r="D4" i="23"/>
  <c r="C4" i="23"/>
  <c r="B4" i="23"/>
  <c r="I3" i="23"/>
  <c r="H3" i="23"/>
  <c r="D3" i="23"/>
  <c r="C3" i="23"/>
  <c r="B3" i="23"/>
  <c r="I2" i="23"/>
  <c r="H2" i="23"/>
  <c r="D2" i="23"/>
  <c r="C2" i="23"/>
  <c r="B2" i="23"/>
  <c r="I6" i="20"/>
  <c r="N22" i="18"/>
  <c r="G4" i="18"/>
  <c r="E3" i="26" s="1"/>
  <c r="G5" i="18"/>
  <c r="E4" i="26" s="1"/>
  <c r="G6" i="18"/>
  <c r="E5" i="26" s="1"/>
  <c r="G7" i="18"/>
  <c r="E6" i="26" s="1"/>
  <c r="G8" i="18"/>
  <c r="E7" i="26" s="1"/>
  <c r="G9" i="18"/>
  <c r="E8" i="26" s="1"/>
  <c r="G10" i="18"/>
  <c r="E9" i="26" s="1"/>
  <c r="G11" i="18"/>
  <c r="E10" i="26" s="1"/>
  <c r="G12" i="18"/>
  <c r="E11" i="26" s="1"/>
  <c r="G13" i="18"/>
  <c r="E12" i="26" s="1"/>
  <c r="G14" i="18"/>
  <c r="E13" i="26" s="1"/>
  <c r="G15" i="18"/>
  <c r="E14" i="26" s="1"/>
  <c r="G16" i="18"/>
  <c r="E15" i="26" s="1"/>
  <c r="G17" i="18"/>
  <c r="E16" i="26" s="1"/>
  <c r="G18" i="18"/>
  <c r="E17" i="26" s="1"/>
  <c r="G19" i="18"/>
  <c r="E18" i="26" s="1"/>
  <c r="G20" i="18"/>
  <c r="E19" i="26" s="1"/>
  <c r="G21" i="18"/>
  <c r="E20" i="26" s="1"/>
  <c r="G22" i="18"/>
  <c r="E21" i="26" s="1"/>
  <c r="G23" i="18"/>
  <c r="E22" i="26" s="1"/>
  <c r="G24" i="18"/>
  <c r="E23" i="26" s="1"/>
  <c r="G25" i="18"/>
  <c r="E24" i="26" s="1"/>
  <c r="G26" i="18"/>
  <c r="E25" i="26" s="1"/>
  <c r="G27" i="18"/>
  <c r="E26" i="26" s="1"/>
  <c r="G28" i="18"/>
  <c r="E27" i="26" s="1"/>
  <c r="G3" i="18"/>
  <c r="E2" i="26" s="1"/>
  <c r="AE32" i="19"/>
  <c r="P4" i="21"/>
  <c r="Q4" i="20"/>
  <c r="Q32" i="20" s="1"/>
  <c r="K25" i="21"/>
  <c r="K26" i="21"/>
  <c r="K27" i="21"/>
  <c r="K24" i="21"/>
  <c r="P32" i="20"/>
  <c r="E32" i="20"/>
  <c r="H32" i="20"/>
  <c r="L32" i="20"/>
  <c r="M32" i="20"/>
  <c r="T32" i="20"/>
  <c r="Z32" i="20"/>
  <c r="AC32" i="20"/>
  <c r="E4" i="21"/>
  <c r="E5" i="21"/>
  <c r="E6" i="21"/>
  <c r="E7" i="21"/>
  <c r="E8" i="21"/>
  <c r="E9" i="21"/>
  <c r="E10" i="21"/>
  <c r="E11" i="21"/>
  <c r="E12" i="21"/>
  <c r="E13" i="21"/>
  <c r="E14" i="21"/>
  <c r="E3" i="21"/>
  <c r="D3" i="21"/>
  <c r="D4" i="21"/>
  <c r="D5" i="21"/>
  <c r="D6" i="21"/>
  <c r="D7" i="21"/>
  <c r="D8" i="21"/>
  <c r="D9" i="21"/>
  <c r="D10" i="21"/>
  <c r="D11" i="21"/>
  <c r="D12" i="21"/>
  <c r="D13" i="21"/>
  <c r="D14" i="21"/>
  <c r="D15" i="21"/>
  <c r="D16" i="21"/>
  <c r="D17" i="21"/>
  <c r="D18" i="21"/>
  <c r="D19" i="21"/>
  <c r="D20" i="21"/>
  <c r="D21" i="21"/>
  <c r="D22" i="21"/>
  <c r="D23" i="21"/>
  <c r="D24" i="21"/>
  <c r="D25" i="21"/>
  <c r="D26" i="21"/>
  <c r="D27" i="21"/>
  <c r="D28" i="21"/>
  <c r="D29" i="21"/>
  <c r="D30" i="21"/>
  <c r="D31" i="21"/>
  <c r="D32" i="21"/>
  <c r="D33" i="21"/>
  <c r="D34" i="21"/>
  <c r="D35" i="21"/>
  <c r="D36" i="21"/>
  <c r="D37" i="21"/>
  <c r="D38" i="21"/>
  <c r="D39" i="21"/>
  <c r="D40" i="21"/>
  <c r="D41" i="21"/>
  <c r="D42" i="21"/>
  <c r="D43" i="21"/>
  <c r="D44" i="21"/>
  <c r="D45" i="21"/>
  <c r="D46" i="21"/>
  <c r="D47" i="21"/>
  <c r="D48" i="21"/>
  <c r="D49" i="21"/>
  <c r="D50" i="21"/>
  <c r="D51" i="21"/>
  <c r="D52" i="21"/>
  <c r="D53" i="21"/>
  <c r="D54" i="21"/>
  <c r="D55" i="21"/>
  <c r="D56" i="21"/>
  <c r="D57" i="21"/>
  <c r="D58" i="21"/>
  <c r="D59" i="21"/>
  <c r="D60" i="21"/>
  <c r="D61" i="21"/>
  <c r="D62" i="21"/>
  <c r="D63" i="21"/>
  <c r="D64" i="21"/>
  <c r="D65" i="21"/>
  <c r="D66" i="21"/>
  <c r="D67" i="21"/>
  <c r="D68" i="21"/>
  <c r="P5" i="21"/>
  <c r="P6" i="21"/>
  <c r="P7" i="21"/>
  <c r="J12" i="20"/>
  <c r="J13" i="20"/>
  <c r="J14" i="20"/>
  <c r="J15" i="20"/>
  <c r="J16" i="20"/>
  <c r="J17" i="20"/>
  <c r="J26" i="20"/>
  <c r="J27" i="20"/>
  <c r="J28" i="20"/>
  <c r="J6" i="20"/>
  <c r="J7" i="20"/>
  <c r="N8" i="20"/>
  <c r="K9" i="20"/>
  <c r="N9" i="20"/>
  <c r="N10" i="20"/>
  <c r="K11" i="20"/>
  <c r="N11" i="20"/>
  <c r="K12" i="20"/>
  <c r="N12" i="20"/>
  <c r="K13" i="20"/>
  <c r="N13" i="20"/>
  <c r="K14" i="20"/>
  <c r="N14" i="20"/>
  <c r="K15" i="20"/>
  <c r="N15" i="20"/>
  <c r="K16" i="20"/>
  <c r="N16" i="20"/>
  <c r="K17" i="20"/>
  <c r="N17" i="20"/>
  <c r="K18" i="20"/>
  <c r="N18" i="20"/>
  <c r="K19" i="20"/>
  <c r="N19" i="20"/>
  <c r="N7" i="20"/>
  <c r="AB28" i="20"/>
  <c r="AA28" i="20"/>
  <c r="Y28" i="20"/>
  <c r="X28" i="20"/>
  <c r="R28" i="20"/>
  <c r="O28" i="20"/>
  <c r="N28" i="20"/>
  <c r="K28" i="20"/>
  <c r="F28" i="20"/>
  <c r="C28" i="20"/>
  <c r="AB27" i="20"/>
  <c r="AA27" i="20"/>
  <c r="Y27" i="20"/>
  <c r="X27" i="20"/>
  <c r="R27" i="20"/>
  <c r="O27" i="20"/>
  <c r="N27" i="20"/>
  <c r="K27" i="20"/>
  <c r="F27" i="20"/>
  <c r="C27" i="20"/>
  <c r="AB26" i="20"/>
  <c r="AA26" i="20"/>
  <c r="Y26" i="20"/>
  <c r="X26" i="20"/>
  <c r="R26" i="20"/>
  <c r="O26" i="20"/>
  <c r="N26" i="20"/>
  <c r="K26" i="20"/>
  <c r="F26" i="20"/>
  <c r="C26" i="20"/>
  <c r="AB25" i="20"/>
  <c r="AA25" i="20"/>
  <c r="Y25" i="20"/>
  <c r="X25" i="20"/>
  <c r="R25" i="20"/>
  <c r="O25" i="20"/>
  <c r="N25" i="20"/>
  <c r="K25" i="20"/>
  <c r="F25" i="20"/>
  <c r="C25" i="20"/>
  <c r="AB24" i="20"/>
  <c r="AA24" i="20"/>
  <c r="Y24" i="20"/>
  <c r="X24" i="20"/>
  <c r="R24" i="20"/>
  <c r="O24" i="20"/>
  <c r="N24" i="20"/>
  <c r="K24" i="20"/>
  <c r="F24" i="20"/>
  <c r="C24" i="20"/>
  <c r="B24" i="20"/>
  <c r="J24" i="20" s="1"/>
  <c r="AB23" i="20"/>
  <c r="AA23" i="20"/>
  <c r="Y23" i="20"/>
  <c r="X23" i="20"/>
  <c r="R23" i="20"/>
  <c r="O23" i="20"/>
  <c r="N23" i="20"/>
  <c r="K23" i="20"/>
  <c r="F23" i="20"/>
  <c r="C23" i="20"/>
  <c r="AB22" i="20"/>
  <c r="AA22" i="20"/>
  <c r="Y22" i="20"/>
  <c r="X22" i="20"/>
  <c r="R22" i="20"/>
  <c r="O22" i="20"/>
  <c r="N22" i="20"/>
  <c r="K22" i="20"/>
  <c r="F22" i="20"/>
  <c r="C22" i="20"/>
  <c r="AB21" i="20"/>
  <c r="AA21" i="20"/>
  <c r="Y21" i="20"/>
  <c r="X21" i="20"/>
  <c r="R21" i="20"/>
  <c r="O21" i="20"/>
  <c r="N21" i="20"/>
  <c r="F21" i="20"/>
  <c r="C21" i="20"/>
  <c r="B21" i="20"/>
  <c r="J21" i="20" s="1"/>
  <c r="AB20" i="20"/>
  <c r="AA20" i="20"/>
  <c r="Y20" i="20"/>
  <c r="X20" i="20"/>
  <c r="R20" i="20"/>
  <c r="O20" i="20"/>
  <c r="N20" i="20"/>
  <c r="K20" i="20"/>
  <c r="F20" i="20"/>
  <c r="C20" i="20"/>
  <c r="AB19" i="20"/>
  <c r="AA19" i="20"/>
  <c r="Y19" i="20"/>
  <c r="X19" i="20"/>
  <c r="R19" i="20"/>
  <c r="O19" i="20"/>
  <c r="F19" i="20"/>
  <c r="C19" i="20"/>
  <c r="AB18" i="20"/>
  <c r="AA18" i="20"/>
  <c r="Y18" i="20"/>
  <c r="X18" i="20"/>
  <c r="R18" i="20"/>
  <c r="O18" i="20"/>
  <c r="F18" i="20"/>
  <c r="C18" i="20"/>
  <c r="AB17" i="20"/>
  <c r="AA17" i="20"/>
  <c r="Y17" i="20"/>
  <c r="X17" i="20"/>
  <c r="R17" i="20"/>
  <c r="O17" i="20"/>
  <c r="F17" i="20"/>
  <c r="C17" i="20"/>
  <c r="AB16" i="20"/>
  <c r="AA16" i="20"/>
  <c r="Y16" i="20"/>
  <c r="X16" i="20"/>
  <c r="R16" i="20"/>
  <c r="O16" i="20"/>
  <c r="F16" i="20"/>
  <c r="C16" i="20"/>
  <c r="AB15" i="20"/>
  <c r="AA15" i="20"/>
  <c r="Y15" i="20"/>
  <c r="X15" i="20"/>
  <c r="R15" i="20"/>
  <c r="O15" i="20"/>
  <c r="F15" i="20"/>
  <c r="C15" i="20"/>
  <c r="AB14" i="20"/>
  <c r="AA14" i="20"/>
  <c r="Y14" i="20"/>
  <c r="X14" i="20"/>
  <c r="R14" i="20"/>
  <c r="O14" i="20"/>
  <c r="F14" i="20"/>
  <c r="C14" i="20"/>
  <c r="AB13" i="20"/>
  <c r="AA13" i="20"/>
  <c r="Y13" i="20"/>
  <c r="X13" i="20"/>
  <c r="R13" i="20"/>
  <c r="O13" i="20"/>
  <c r="F13" i="20"/>
  <c r="C13" i="20"/>
  <c r="AB12" i="20"/>
  <c r="AA12" i="20"/>
  <c r="Y12" i="20"/>
  <c r="X12" i="20"/>
  <c r="R12" i="20"/>
  <c r="O12" i="20"/>
  <c r="F12" i="20"/>
  <c r="C12" i="20"/>
  <c r="AB11" i="20"/>
  <c r="AA11" i="20"/>
  <c r="Y11" i="20"/>
  <c r="X11" i="20"/>
  <c r="R11" i="20"/>
  <c r="O11" i="20"/>
  <c r="F11" i="20"/>
  <c r="C11" i="20"/>
  <c r="B11" i="20"/>
  <c r="AB10" i="20"/>
  <c r="AA10" i="20"/>
  <c r="Y10" i="20"/>
  <c r="X10" i="20"/>
  <c r="R10" i="20"/>
  <c r="O10" i="20"/>
  <c r="F10" i="20"/>
  <c r="C10" i="20"/>
  <c r="B10" i="20"/>
  <c r="J10" i="20" s="1"/>
  <c r="AB9" i="20"/>
  <c r="AA9" i="20"/>
  <c r="Y9" i="20"/>
  <c r="X9" i="20"/>
  <c r="R9" i="20"/>
  <c r="O9" i="20"/>
  <c r="F9" i="20"/>
  <c r="C9" i="20"/>
  <c r="AB8" i="20"/>
  <c r="AA8" i="20"/>
  <c r="Y8" i="20"/>
  <c r="X8" i="20"/>
  <c r="R8" i="20"/>
  <c r="O8" i="20"/>
  <c r="F8" i="20"/>
  <c r="C8" i="20"/>
  <c r="AB7" i="20"/>
  <c r="AA7" i="20"/>
  <c r="Y7" i="20"/>
  <c r="X7" i="20"/>
  <c r="R7" i="20"/>
  <c r="O7" i="20"/>
  <c r="F7" i="20"/>
  <c r="C7" i="20"/>
  <c r="AB6" i="20"/>
  <c r="AA6" i="20"/>
  <c r="Y6" i="20"/>
  <c r="X6" i="20"/>
  <c r="R6" i="20"/>
  <c r="O6" i="20"/>
  <c r="N6" i="20"/>
  <c r="F6" i="20"/>
  <c r="C6" i="20"/>
  <c r="AB5" i="20"/>
  <c r="AA5" i="20"/>
  <c r="Y5" i="20"/>
  <c r="X5" i="20"/>
  <c r="R5" i="20"/>
  <c r="O5" i="20"/>
  <c r="N5" i="20"/>
  <c r="F5" i="20"/>
  <c r="C5" i="20"/>
  <c r="B5" i="20"/>
  <c r="J5" i="20" s="1"/>
  <c r="AB4" i="20"/>
  <c r="AA4" i="20"/>
  <c r="Y4" i="20"/>
  <c r="X4" i="20"/>
  <c r="R4" i="20"/>
  <c r="O4" i="20"/>
  <c r="N4" i="20"/>
  <c r="K4" i="20"/>
  <c r="F4" i="20"/>
  <c r="C4" i="20"/>
  <c r="B4" i="20"/>
  <c r="J4" i="20" s="1"/>
  <c r="AB3" i="20"/>
  <c r="AA3" i="20"/>
  <c r="Y3" i="20"/>
  <c r="X3" i="20"/>
  <c r="R3" i="20"/>
  <c r="O3" i="20"/>
  <c r="N3" i="20"/>
  <c r="K3" i="20"/>
  <c r="F3" i="20"/>
  <c r="C3" i="20"/>
  <c r="B3" i="20"/>
  <c r="J3" i="20" s="1"/>
  <c r="I14" i="20" l="1"/>
  <c r="E31" i="26"/>
  <c r="I3" i="20"/>
  <c r="I22" i="20"/>
  <c r="I21" i="20"/>
  <c r="I5" i="20"/>
  <c r="I13" i="20"/>
  <c r="I28" i="20"/>
  <c r="I20" i="20"/>
  <c r="I12" i="20"/>
  <c r="I4" i="20"/>
  <c r="I27" i="20"/>
  <c r="I19" i="20"/>
  <c r="I11" i="20"/>
  <c r="I26" i="20"/>
  <c r="I18" i="20"/>
  <c r="I10" i="20"/>
  <c r="I25" i="20"/>
  <c r="I17" i="20"/>
  <c r="I9" i="20"/>
  <c r="I24" i="20"/>
  <c r="I16" i="20"/>
  <c r="I8" i="20"/>
  <c r="I23" i="20"/>
  <c r="I15" i="20"/>
  <c r="I7" i="20"/>
  <c r="E28" i="23"/>
  <c r="R53" i="24"/>
  <c r="R54" i="24"/>
  <c r="R51" i="24"/>
  <c r="R50" i="24"/>
  <c r="U52" i="24"/>
  <c r="AB49" i="24"/>
  <c r="S52" i="24"/>
  <c r="S49" i="24"/>
  <c r="AB50" i="24"/>
  <c r="V54" i="24"/>
  <c r="V52" i="24"/>
  <c r="U51" i="24"/>
  <c r="S53" i="24"/>
  <c r="R52" i="24"/>
  <c r="AB53" i="24"/>
  <c r="R49" i="24"/>
  <c r="T54" i="24"/>
  <c r="J28" i="23"/>
  <c r="I28" i="23"/>
  <c r="H28" i="23"/>
  <c r="C28" i="23"/>
  <c r="D28" i="23"/>
  <c r="F32" i="20"/>
  <c r="AB32" i="20"/>
  <c r="K32" i="20"/>
  <c r="Y32" i="20"/>
  <c r="R32" i="20"/>
  <c r="X32" i="20"/>
  <c r="J32" i="20"/>
  <c r="D15" i="20" s="1"/>
  <c r="O32" i="20"/>
  <c r="C32" i="20"/>
  <c r="AA32" i="20"/>
  <c r="N32" i="20"/>
  <c r="S27" i="20"/>
  <c r="G9" i="20"/>
  <c r="G17" i="20"/>
  <c r="G25" i="20"/>
  <c r="D7" i="20"/>
  <c r="S12" i="20"/>
  <c r="S20" i="20"/>
  <c r="S28" i="20"/>
  <c r="G10" i="20"/>
  <c r="G18" i="20"/>
  <c r="D24" i="20"/>
  <c r="S5" i="20"/>
  <c r="S13" i="20"/>
  <c r="S21" i="20"/>
  <c r="S3" i="20"/>
  <c r="G19" i="20"/>
  <c r="D9" i="20"/>
  <c r="D17" i="20"/>
  <c r="D25" i="20"/>
  <c r="S6" i="20"/>
  <c r="S14" i="20"/>
  <c r="S22" i="20"/>
  <c r="G4" i="20"/>
  <c r="G12" i="20"/>
  <c r="G20" i="20"/>
  <c r="G28" i="20"/>
  <c r="D10" i="20"/>
  <c r="D18" i="20"/>
  <c r="D26" i="20"/>
  <c r="S7" i="20"/>
  <c r="S15" i="20"/>
  <c r="S23" i="20"/>
  <c r="G5" i="20"/>
  <c r="G13" i="20"/>
  <c r="G21" i="20"/>
  <c r="G3" i="20"/>
  <c r="D11" i="20"/>
  <c r="D19" i="20"/>
  <c r="D27" i="20"/>
  <c r="S8" i="20"/>
  <c r="S16" i="20"/>
  <c r="S24" i="20"/>
  <c r="G6" i="20"/>
  <c r="G14" i="20"/>
  <c r="G22" i="20"/>
  <c r="D4" i="20"/>
  <c r="D12" i="20"/>
  <c r="D20" i="20"/>
  <c r="D28" i="20"/>
  <c r="S9" i="20"/>
  <c r="S17" i="20"/>
  <c r="S25" i="20"/>
  <c r="G7" i="20"/>
  <c r="G15" i="20"/>
  <c r="G23" i="20"/>
  <c r="D5" i="20"/>
  <c r="D13" i="20"/>
  <c r="D21" i="20"/>
  <c r="D3" i="20"/>
  <c r="S18" i="20"/>
  <c r="G24" i="20"/>
  <c r="D14" i="20"/>
  <c r="D22" i="20"/>
  <c r="S10" i="20"/>
  <c r="S26" i="20"/>
  <c r="G8" i="20"/>
  <c r="G16" i="20"/>
  <c r="D6" i="20"/>
  <c r="R4" i="18"/>
  <c r="R5" i="18"/>
  <c r="R6" i="18"/>
  <c r="R7" i="18"/>
  <c r="R8" i="18"/>
  <c r="R9" i="18"/>
  <c r="R10" i="18"/>
  <c r="R11" i="18"/>
  <c r="R12" i="18"/>
  <c r="R13" i="18"/>
  <c r="R14" i="18"/>
  <c r="R15" i="18"/>
  <c r="R16" i="18"/>
  <c r="R17" i="18"/>
  <c r="R18" i="18"/>
  <c r="R19" i="18"/>
  <c r="R20" i="18"/>
  <c r="R21" i="18"/>
  <c r="R22" i="18"/>
  <c r="R23" i="18"/>
  <c r="R24" i="18"/>
  <c r="R25" i="18"/>
  <c r="R26" i="18"/>
  <c r="R27" i="18"/>
  <c r="R28" i="18"/>
  <c r="R3" i="18"/>
  <c r="Q4" i="18"/>
  <c r="Q5" i="18"/>
  <c r="Q6" i="18"/>
  <c r="Q7" i="18"/>
  <c r="Q8" i="18"/>
  <c r="Q9" i="18"/>
  <c r="Q10" i="18"/>
  <c r="Q11" i="18"/>
  <c r="Q12" i="18"/>
  <c r="Q13" i="18"/>
  <c r="Q14" i="18"/>
  <c r="Q15" i="18"/>
  <c r="Q16" i="18"/>
  <c r="Q17" i="18"/>
  <c r="Q18" i="18"/>
  <c r="Q19" i="18"/>
  <c r="Q20" i="18"/>
  <c r="Q21" i="18"/>
  <c r="Q22" i="18"/>
  <c r="Q23" i="18"/>
  <c r="Q24" i="18"/>
  <c r="Q25" i="18"/>
  <c r="Q26" i="18"/>
  <c r="Q27" i="18"/>
  <c r="Q28" i="18"/>
  <c r="Q3" i="18"/>
  <c r="P4" i="18"/>
  <c r="P5" i="18"/>
  <c r="P6" i="18"/>
  <c r="P7" i="18"/>
  <c r="P8" i="18"/>
  <c r="P9" i="18"/>
  <c r="P10" i="18"/>
  <c r="P11" i="18"/>
  <c r="P12" i="18"/>
  <c r="P13" i="18"/>
  <c r="P14" i="18"/>
  <c r="P15" i="18"/>
  <c r="P16" i="18"/>
  <c r="P17" i="18"/>
  <c r="P18" i="18"/>
  <c r="P19" i="18"/>
  <c r="P20" i="18"/>
  <c r="P21" i="18"/>
  <c r="P22" i="18"/>
  <c r="P23" i="18"/>
  <c r="P24" i="18"/>
  <c r="P25" i="18"/>
  <c r="P26" i="18"/>
  <c r="P27" i="18"/>
  <c r="P28" i="18"/>
  <c r="P3" i="18"/>
  <c r="O4" i="18"/>
  <c r="O5" i="18"/>
  <c r="O6" i="18"/>
  <c r="O7" i="18"/>
  <c r="O8" i="18"/>
  <c r="O9" i="18"/>
  <c r="O10" i="18"/>
  <c r="O11" i="18"/>
  <c r="O12" i="18"/>
  <c r="O13" i="18"/>
  <c r="O14" i="18"/>
  <c r="O15" i="18"/>
  <c r="O16" i="18"/>
  <c r="O17" i="18"/>
  <c r="O18" i="18"/>
  <c r="O19" i="18"/>
  <c r="O20" i="18"/>
  <c r="O21" i="18"/>
  <c r="O22" i="18"/>
  <c r="O23" i="18"/>
  <c r="O24" i="18"/>
  <c r="O25" i="18"/>
  <c r="O26" i="18"/>
  <c r="O27" i="18"/>
  <c r="O28" i="18"/>
  <c r="O3" i="18"/>
  <c r="AF32" i="19"/>
  <c r="AG32" i="19"/>
  <c r="AH32" i="19"/>
  <c r="AI32" i="19"/>
  <c r="AJ32" i="19"/>
  <c r="AK32" i="19"/>
  <c r="AL32" i="19"/>
  <c r="AM32" i="19"/>
  <c r="AN32" i="19"/>
  <c r="I32" i="20" l="1"/>
  <c r="P29" i="18"/>
  <c r="O29" i="18"/>
  <c r="R29" i="18"/>
  <c r="Q29" i="18"/>
  <c r="G27" i="20"/>
  <c r="D16" i="20"/>
  <c r="S4" i="20"/>
  <c r="S19" i="20"/>
  <c r="D8" i="20"/>
  <c r="D23" i="20"/>
  <c r="S11" i="20"/>
  <c r="G11" i="20"/>
  <c r="G26" i="20"/>
  <c r="N4" i="18"/>
  <c r="N5" i="18"/>
  <c r="N6" i="18"/>
  <c r="N7" i="18"/>
  <c r="N8" i="18"/>
  <c r="N9" i="18"/>
  <c r="N10" i="18"/>
  <c r="N11" i="18"/>
  <c r="N12" i="18"/>
  <c r="N13" i="18"/>
  <c r="N14" i="18"/>
  <c r="N15" i="18"/>
  <c r="N16" i="18"/>
  <c r="N17" i="18"/>
  <c r="N18" i="18"/>
  <c r="N19" i="18"/>
  <c r="N20" i="18"/>
  <c r="N21" i="18"/>
  <c r="N23" i="18"/>
  <c r="N24" i="18"/>
  <c r="N25" i="18"/>
  <c r="N26" i="18"/>
  <c r="N27" i="18"/>
  <c r="N28" i="18"/>
  <c r="N3" i="18"/>
  <c r="M4" i="18"/>
  <c r="M5" i="18"/>
  <c r="M6" i="18"/>
  <c r="M7" i="18"/>
  <c r="M8" i="18"/>
  <c r="M9" i="18"/>
  <c r="M10" i="18"/>
  <c r="M11" i="18"/>
  <c r="M12" i="18"/>
  <c r="M13" i="18"/>
  <c r="M14" i="18"/>
  <c r="M15" i="18"/>
  <c r="M16" i="18"/>
  <c r="M17" i="18"/>
  <c r="M18" i="18"/>
  <c r="M19" i="18"/>
  <c r="M20" i="18"/>
  <c r="M21" i="18"/>
  <c r="M22" i="18"/>
  <c r="M23" i="18"/>
  <c r="M24" i="18"/>
  <c r="M25" i="18"/>
  <c r="M26" i="18"/>
  <c r="M27" i="18"/>
  <c r="M28" i="18"/>
  <c r="M3" i="18"/>
  <c r="K4" i="18"/>
  <c r="K5" i="18"/>
  <c r="K6" i="18"/>
  <c r="K7" i="18"/>
  <c r="K8" i="18"/>
  <c r="K9" i="18"/>
  <c r="K10" i="18"/>
  <c r="K11" i="18"/>
  <c r="K12" i="18"/>
  <c r="K13" i="18"/>
  <c r="K14" i="18"/>
  <c r="K15" i="18"/>
  <c r="K16" i="18"/>
  <c r="K17" i="18"/>
  <c r="K18" i="18"/>
  <c r="K19" i="18"/>
  <c r="K20" i="18"/>
  <c r="K21" i="18"/>
  <c r="K22" i="18"/>
  <c r="K23" i="18"/>
  <c r="K24" i="18"/>
  <c r="K25" i="18"/>
  <c r="K26" i="18"/>
  <c r="K27" i="18"/>
  <c r="K28" i="18"/>
  <c r="K3" i="18"/>
  <c r="L4" i="18"/>
  <c r="L5" i="18"/>
  <c r="L6" i="18"/>
  <c r="L7" i="18"/>
  <c r="L8" i="18"/>
  <c r="L9" i="18"/>
  <c r="L10" i="18"/>
  <c r="L11" i="18"/>
  <c r="L12" i="18"/>
  <c r="L13" i="18"/>
  <c r="L14" i="18"/>
  <c r="L15" i="18"/>
  <c r="L16" i="18"/>
  <c r="L17" i="18"/>
  <c r="L18" i="18"/>
  <c r="L19" i="18"/>
  <c r="L20" i="18"/>
  <c r="L21" i="18"/>
  <c r="L22" i="18"/>
  <c r="L23" i="18"/>
  <c r="L24" i="18"/>
  <c r="L25" i="18"/>
  <c r="L26" i="18"/>
  <c r="L27" i="18"/>
  <c r="L28" i="18"/>
  <c r="L3" i="18"/>
  <c r="J4" i="18"/>
  <c r="J5" i="18"/>
  <c r="J6" i="18"/>
  <c r="J7" i="18"/>
  <c r="J8" i="18"/>
  <c r="J9" i="18"/>
  <c r="J10" i="18"/>
  <c r="J11" i="18"/>
  <c r="J12" i="18"/>
  <c r="J13" i="18"/>
  <c r="J14" i="18"/>
  <c r="J15" i="18"/>
  <c r="J16" i="18"/>
  <c r="J17" i="18"/>
  <c r="J18" i="18"/>
  <c r="J19" i="18"/>
  <c r="J20" i="18"/>
  <c r="J21" i="18"/>
  <c r="J22" i="18"/>
  <c r="J23" i="18"/>
  <c r="J24" i="18"/>
  <c r="J25" i="18"/>
  <c r="J26" i="18"/>
  <c r="J27" i="18"/>
  <c r="J28" i="18"/>
  <c r="J3" i="18"/>
  <c r="G29" i="18"/>
  <c r="I29" i="18"/>
  <c r="H4" i="18"/>
  <c r="H5" i="18"/>
  <c r="H6" i="18"/>
  <c r="H7" i="18"/>
  <c r="H8" i="18"/>
  <c r="H9" i="18"/>
  <c r="H10" i="18"/>
  <c r="H11" i="18"/>
  <c r="H12" i="18"/>
  <c r="H13" i="18"/>
  <c r="H14" i="18"/>
  <c r="H15" i="18"/>
  <c r="H16" i="18"/>
  <c r="H17" i="18"/>
  <c r="H18" i="18"/>
  <c r="H19" i="18"/>
  <c r="H20" i="18"/>
  <c r="H21" i="18"/>
  <c r="H22" i="18"/>
  <c r="H23" i="18"/>
  <c r="H24" i="18"/>
  <c r="H25" i="18"/>
  <c r="H26" i="18"/>
  <c r="H27" i="18"/>
  <c r="H28" i="18"/>
  <c r="H3" i="18"/>
  <c r="F4" i="18"/>
  <c r="F5" i="18"/>
  <c r="F6" i="18"/>
  <c r="F7" i="18"/>
  <c r="F8" i="18"/>
  <c r="F9" i="18"/>
  <c r="F10" i="18"/>
  <c r="F11" i="18"/>
  <c r="F12" i="18"/>
  <c r="F13" i="18"/>
  <c r="F14" i="18"/>
  <c r="F15" i="18"/>
  <c r="F16" i="18"/>
  <c r="F17" i="18"/>
  <c r="F18" i="18"/>
  <c r="F19" i="18"/>
  <c r="F20" i="18"/>
  <c r="F21" i="18"/>
  <c r="F22" i="18"/>
  <c r="F23" i="18"/>
  <c r="F24" i="18"/>
  <c r="F25" i="18"/>
  <c r="F26" i="18"/>
  <c r="F27" i="18"/>
  <c r="F28" i="18"/>
  <c r="F3" i="18"/>
  <c r="D4" i="18"/>
  <c r="D5" i="18"/>
  <c r="D6" i="18"/>
  <c r="D7" i="18"/>
  <c r="D8" i="18"/>
  <c r="D9" i="18"/>
  <c r="D10" i="18"/>
  <c r="D11" i="18"/>
  <c r="D12" i="18"/>
  <c r="D13" i="18"/>
  <c r="D14" i="18"/>
  <c r="D15" i="18"/>
  <c r="D16" i="18"/>
  <c r="D17" i="18"/>
  <c r="D18" i="18"/>
  <c r="D19" i="18"/>
  <c r="D20" i="18"/>
  <c r="D21" i="18"/>
  <c r="D22" i="18"/>
  <c r="D23" i="18"/>
  <c r="D24" i="18"/>
  <c r="D25" i="18"/>
  <c r="D26" i="18"/>
  <c r="D27" i="18"/>
  <c r="D28" i="18"/>
  <c r="D3" i="18"/>
  <c r="E4" i="18"/>
  <c r="E5" i="18"/>
  <c r="E6" i="18"/>
  <c r="E7" i="18"/>
  <c r="E8" i="18"/>
  <c r="E9" i="18"/>
  <c r="E10" i="18"/>
  <c r="E11" i="18"/>
  <c r="E12" i="18"/>
  <c r="E13" i="18"/>
  <c r="E14" i="18"/>
  <c r="E15" i="18"/>
  <c r="E16" i="18"/>
  <c r="E17" i="18"/>
  <c r="E18" i="18"/>
  <c r="E19" i="18"/>
  <c r="E20" i="18"/>
  <c r="E21" i="18"/>
  <c r="E22" i="18"/>
  <c r="E23" i="18"/>
  <c r="E24" i="18"/>
  <c r="E25" i="18"/>
  <c r="E26" i="18"/>
  <c r="E27" i="18"/>
  <c r="E28" i="18"/>
  <c r="E3" i="18"/>
  <c r="C3" i="18"/>
  <c r="C4" i="18"/>
  <c r="C5" i="18"/>
  <c r="C6" i="18"/>
  <c r="C7" i="18"/>
  <c r="C8" i="18"/>
  <c r="C9" i="18"/>
  <c r="C10" i="18"/>
  <c r="C11" i="18"/>
  <c r="C12" i="18"/>
  <c r="C13" i="18"/>
  <c r="C14" i="18"/>
  <c r="C15" i="18"/>
  <c r="C16" i="18"/>
  <c r="C17" i="18"/>
  <c r="C18" i="18"/>
  <c r="C19" i="18"/>
  <c r="C20" i="18"/>
  <c r="C21" i="18"/>
  <c r="C22" i="18"/>
  <c r="C23" i="18"/>
  <c r="C24" i="18"/>
  <c r="C25" i="18"/>
  <c r="C26" i="18"/>
  <c r="C27" i="18"/>
  <c r="C28" i="18"/>
  <c r="B25" i="18"/>
  <c r="B24" i="18"/>
  <c r="B21" i="18"/>
  <c r="B11" i="18"/>
  <c r="B10" i="18"/>
  <c r="B5" i="18"/>
  <c r="B4" i="18"/>
  <c r="B3" i="18"/>
  <c r="AB32" i="19"/>
  <c r="AC32" i="19"/>
  <c r="AD32" i="19"/>
  <c r="R32" i="19"/>
  <c r="S32" i="19"/>
  <c r="T32" i="19"/>
  <c r="U32" i="19"/>
  <c r="V32" i="19"/>
  <c r="W32" i="19"/>
  <c r="X32" i="19"/>
  <c r="Y32" i="19"/>
  <c r="Z32" i="19"/>
  <c r="AA32" i="19"/>
  <c r="I32" i="19"/>
  <c r="J32" i="19"/>
  <c r="K32" i="19"/>
  <c r="L32" i="19"/>
  <c r="M32" i="19"/>
  <c r="N32" i="19"/>
  <c r="O32" i="19"/>
  <c r="P32" i="19"/>
  <c r="Q32" i="19"/>
  <c r="D32" i="19"/>
  <c r="E32" i="19"/>
  <c r="F32" i="19"/>
  <c r="G32" i="19"/>
  <c r="H32" i="19"/>
  <c r="C32" i="19"/>
  <c r="B25" i="19"/>
  <c r="B26" i="19"/>
  <c r="B22" i="19"/>
  <c r="B12" i="19"/>
  <c r="B11" i="19"/>
  <c r="B6" i="19"/>
  <c r="B5" i="19"/>
  <c r="B4" i="19"/>
  <c r="AD36" i="1"/>
  <c r="AC36" i="1"/>
  <c r="AB36" i="1"/>
  <c r="AA36" i="1"/>
  <c r="Z36" i="1"/>
  <c r="Y36" i="1"/>
  <c r="X36" i="1"/>
  <c r="W36" i="1"/>
  <c r="V36" i="1"/>
  <c r="U36" i="1"/>
  <c r="F15" i="1"/>
  <c r="G15" i="1"/>
  <c r="H15" i="1"/>
  <c r="I15" i="1"/>
  <c r="J15" i="1"/>
  <c r="K15" i="1"/>
  <c r="M15" i="1"/>
  <c r="N15" i="1"/>
  <c r="O15" i="1"/>
  <c r="L15" i="1"/>
  <c r="I54" i="6"/>
  <c r="H54" i="6"/>
  <c r="G54" i="6"/>
  <c r="F54" i="6"/>
  <c r="E54" i="6"/>
  <c r="D54" i="6"/>
  <c r="C54" i="6"/>
  <c r="B53" i="6"/>
  <c r="B52" i="6"/>
  <c r="B51" i="6"/>
  <c r="B50" i="6"/>
  <c r="B49" i="6"/>
  <c r="B48" i="6"/>
  <c r="B47" i="6"/>
  <c r="B46" i="6"/>
  <c r="B45" i="6"/>
  <c r="B44" i="6"/>
  <c r="B43" i="6"/>
  <c r="L40" i="6"/>
  <c r="K40" i="6"/>
  <c r="J40" i="6"/>
  <c r="I40" i="6"/>
  <c r="H40" i="6"/>
  <c r="G40" i="6"/>
  <c r="F40" i="6"/>
  <c r="E40" i="6"/>
  <c r="D40" i="6"/>
  <c r="C40" i="6"/>
  <c r="B39" i="6"/>
  <c r="B38" i="6"/>
  <c r="B37" i="6"/>
  <c r="B36" i="6"/>
  <c r="B35" i="6"/>
  <c r="B34" i="6"/>
  <c r="B33" i="6"/>
  <c r="B32" i="6"/>
  <c r="B31" i="6"/>
  <c r="B30" i="6"/>
  <c r="B29" i="6"/>
  <c r="B28" i="6"/>
  <c r="B27" i="6"/>
  <c r="B26" i="6"/>
  <c r="B25" i="6"/>
  <c r="B6" i="6"/>
  <c r="B5" i="6"/>
  <c r="B7" i="6"/>
  <c r="B8" i="6"/>
  <c r="B9" i="6"/>
  <c r="B10" i="6"/>
  <c r="B11" i="6"/>
  <c r="B12" i="6"/>
  <c r="B13" i="6"/>
  <c r="B14" i="6"/>
  <c r="B15" i="6"/>
  <c r="B16" i="6"/>
  <c r="B17" i="6"/>
  <c r="B18" i="6"/>
  <c r="B19" i="6"/>
  <c r="B20" i="6"/>
  <c r="B21" i="6"/>
  <c r="B4" i="6"/>
  <c r="J22" i="6"/>
  <c r="I22" i="6"/>
  <c r="H22" i="6"/>
  <c r="G22" i="6"/>
  <c r="F22" i="6"/>
  <c r="E22" i="6"/>
  <c r="D22" i="6"/>
  <c r="C22" i="6"/>
  <c r="J29" i="18" l="1"/>
  <c r="S32" i="20"/>
  <c r="G32" i="20"/>
  <c r="D32" i="20"/>
  <c r="H29" i="18"/>
  <c r="C29" i="18"/>
  <c r="M29" i="18"/>
  <c r="L29" i="18"/>
  <c r="N29" i="18"/>
  <c r="K29" i="18"/>
  <c r="F29" i="18"/>
  <c r="E29" i="18"/>
  <c r="D29" i="18"/>
</calcChain>
</file>

<file path=xl/sharedStrings.xml><?xml version="1.0" encoding="utf-8"?>
<sst xmlns="http://schemas.openxmlformats.org/spreadsheetml/2006/main" count="1519" uniqueCount="577">
  <si>
    <t>Plastics and rubber products</t>
  </si>
  <si>
    <t>Fabricated metal products</t>
  </si>
  <si>
    <t>Machinery</t>
  </si>
  <si>
    <t>Rail transportation</t>
  </si>
  <si>
    <t>Transit and ground passenger transportation</t>
  </si>
  <si>
    <t>Pipeline transportation</t>
  </si>
  <si>
    <t>sum of weights</t>
  </si>
  <si>
    <t>Farms</t>
  </si>
  <si>
    <t>Forestry, fishing, and related activities</t>
  </si>
  <si>
    <t>Oil and gas extraction</t>
  </si>
  <si>
    <t>Construction</t>
  </si>
  <si>
    <t>Computer and electronic products</t>
  </si>
  <si>
    <t>Wind – Tegen et at. (2013)</t>
  </si>
  <si>
    <t>Electrical equipment, appliances, and components</t>
  </si>
  <si>
    <t>Truck transportation</t>
  </si>
  <si>
    <t>Insurance carriers and related activities</t>
  </si>
  <si>
    <t>Miscellaneous professional, scientific, and technical services</t>
  </si>
  <si>
    <t>Management of companies and enterprises</t>
  </si>
  <si>
    <t>Sum of weights</t>
  </si>
  <si>
    <t>Wind - IRENA (2012b)</t>
  </si>
  <si>
    <t>Wind (onshore) B &amp;V (2012)</t>
  </si>
  <si>
    <t>Solar PV (central) – B&amp;V (2012)</t>
  </si>
  <si>
    <t>Solar - IRENA (2012a)</t>
  </si>
  <si>
    <t>Solar -BNEF - SEA 2013</t>
  </si>
  <si>
    <t>Geothermal – B&amp;V 2012</t>
  </si>
  <si>
    <t>Coal</t>
  </si>
  <si>
    <t xml:space="preserve">Weatherization </t>
  </si>
  <si>
    <t>Mass Transit &amp; Freight Rail</t>
  </si>
  <si>
    <t xml:space="preserve">Smart Grid </t>
  </si>
  <si>
    <t xml:space="preserve">Wind </t>
  </si>
  <si>
    <t xml:space="preserve">Solar </t>
  </si>
  <si>
    <t xml:space="preserve">Biomass </t>
  </si>
  <si>
    <t xml:space="preserve">Oil &amp; Gas </t>
  </si>
  <si>
    <t>Natural gas distribution</t>
  </si>
  <si>
    <t>Chemical products</t>
  </si>
  <si>
    <t>Wind</t>
  </si>
  <si>
    <t>Solar</t>
  </si>
  <si>
    <t>Bioenergy</t>
  </si>
  <si>
    <t>Hydro (small)</t>
  </si>
  <si>
    <t>Weatherization</t>
  </si>
  <si>
    <t>Industrial EE</t>
  </si>
  <si>
    <t>Smart Grid</t>
  </si>
  <si>
    <t>Oil and Gas</t>
  </si>
  <si>
    <t>Petroleum and coal products</t>
  </si>
  <si>
    <t>Mining, except oil and gas</t>
  </si>
  <si>
    <t>Support activities for mining</t>
  </si>
  <si>
    <t>Geothermal</t>
  </si>
  <si>
    <t>Nonmetallic mineral products</t>
  </si>
  <si>
    <t>code</t>
  </si>
  <si>
    <t>label</t>
  </si>
  <si>
    <t>111CA</t>
  </si>
  <si>
    <t>113FF</t>
  </si>
  <si>
    <t>Utilities</t>
  </si>
  <si>
    <t>Wood products</t>
  </si>
  <si>
    <t>Primary metals</t>
  </si>
  <si>
    <t>3361MV</t>
  </si>
  <si>
    <t>Motor vehicles, bodies and trailers, and parts</t>
  </si>
  <si>
    <t>3364OT</t>
  </si>
  <si>
    <t>Other transportation equipment</t>
  </si>
  <si>
    <t>Furniture and related products</t>
  </si>
  <si>
    <t>Miscellaneous manufacturing</t>
  </si>
  <si>
    <t>311FT</t>
  </si>
  <si>
    <t>Food and beverage and tobacco products</t>
  </si>
  <si>
    <t>313TT</t>
  </si>
  <si>
    <t>Textile mills and textile product mills</t>
  </si>
  <si>
    <t>315AL</t>
  </si>
  <si>
    <t>Apparel and leather and allied products</t>
  </si>
  <si>
    <t>Paper products</t>
  </si>
  <si>
    <t>Printing and related support activities</t>
  </si>
  <si>
    <t>Wholesale trade</t>
  </si>
  <si>
    <t>Motor vehicle and parts dealers</t>
  </si>
  <si>
    <t>Food and beverage stores</t>
  </si>
  <si>
    <t>General merchandise stores</t>
  </si>
  <si>
    <t>4A0</t>
  </si>
  <si>
    <t>Other retail</t>
  </si>
  <si>
    <t>Air transportation</t>
  </si>
  <si>
    <t>Water transportation</t>
  </si>
  <si>
    <t>487OS</t>
  </si>
  <si>
    <t>Other transportation and support activities</t>
  </si>
  <si>
    <t>Warehousing and storage</t>
  </si>
  <si>
    <t>Publishing industries, except internet (includes software)</t>
  </si>
  <si>
    <t>Motion picture and sound recording industries</t>
  </si>
  <si>
    <t>Broadcasting and telecommunications</t>
  </si>
  <si>
    <t>Data processing, internet publishing, and other information services</t>
  </si>
  <si>
    <t>521CI</t>
  </si>
  <si>
    <t>Federal Reserve banks, credit intermediation, and related activities</t>
  </si>
  <si>
    <t>Securities, commodity contracts, and investments</t>
  </si>
  <si>
    <t>Funds, trusts, and other financial vehicles</t>
  </si>
  <si>
    <t>HS</t>
  </si>
  <si>
    <t>Housing</t>
  </si>
  <si>
    <t>ORE</t>
  </si>
  <si>
    <t>Other real estate</t>
  </si>
  <si>
    <t>532RL</t>
  </si>
  <si>
    <t>Rental and leasing services and lessors of intangible assets</t>
  </si>
  <si>
    <t>Legal services</t>
  </si>
  <si>
    <t>Computer systems design and related services</t>
  </si>
  <si>
    <t>5412OP</t>
  </si>
  <si>
    <t>Administrative and support services</t>
  </si>
  <si>
    <t>Waste management and remediation services</t>
  </si>
  <si>
    <t>Educational services</t>
  </si>
  <si>
    <t>Ambulatory health care services</t>
  </si>
  <si>
    <t>Hospitals</t>
  </si>
  <si>
    <t>Nursing and residential care facilities</t>
  </si>
  <si>
    <t>Social assistance</t>
  </si>
  <si>
    <t>711AS</t>
  </si>
  <si>
    <t>Performing arts, spectator sports, museums, and related activities</t>
  </si>
  <si>
    <t>Amusements, gambling, and recreation industries</t>
  </si>
  <si>
    <t>Accommodation</t>
  </si>
  <si>
    <t>Food services and drinking places</t>
  </si>
  <si>
    <t>Other services, except government</t>
  </si>
  <si>
    <t>GFGD</t>
  </si>
  <si>
    <t>Federal general government (defense)</t>
  </si>
  <si>
    <t>GFGN</t>
  </si>
  <si>
    <t>Federal general government (nondefense)</t>
  </si>
  <si>
    <t>GFE</t>
  </si>
  <si>
    <t>Federal government enterprises</t>
  </si>
  <si>
    <t>GSLG</t>
  </si>
  <si>
    <t>State and local general government</t>
  </si>
  <si>
    <t>GSLE</t>
  </si>
  <si>
    <t>State and local government enterprises</t>
  </si>
  <si>
    <t>Used</t>
  </si>
  <si>
    <t>Scrap, used and secondhand goods</t>
  </si>
  <si>
    <t>Other</t>
  </si>
  <si>
    <t>Noncomparable imports and rest-of-the-world adjustment [1]</t>
  </si>
  <si>
    <t>V001</t>
  </si>
  <si>
    <t>Compensation of employees</t>
  </si>
  <si>
    <t>V002</t>
  </si>
  <si>
    <t>Taxes on production and imports, less subsidies</t>
  </si>
  <si>
    <t>V003</t>
  </si>
  <si>
    <t>Gross operating surplus</t>
  </si>
  <si>
    <t>F010</t>
  </si>
  <si>
    <t>Personal consumption expenditures</t>
  </si>
  <si>
    <t>F02S</t>
  </si>
  <si>
    <t>Nonresidential private fixed investment in structures</t>
  </si>
  <si>
    <t>F02E</t>
  </si>
  <si>
    <t>Nonresidential private fixed investment in equipment</t>
  </si>
  <si>
    <t>F02N</t>
  </si>
  <si>
    <t>Nonresidential private fixed investment in intellectual property products</t>
  </si>
  <si>
    <t>F02R</t>
  </si>
  <si>
    <t>Residential private fixed investment</t>
  </si>
  <si>
    <t>F030</t>
  </si>
  <si>
    <t>Change in private inventories</t>
  </si>
  <si>
    <t>F040</t>
  </si>
  <si>
    <t>Exports of goods and services</t>
  </si>
  <si>
    <t>F050</t>
  </si>
  <si>
    <t>Imports of goods and services</t>
  </si>
  <si>
    <t>F06C</t>
  </si>
  <si>
    <t>Federal national defense: Consumption expenditures</t>
  </si>
  <si>
    <t>F06S</t>
  </si>
  <si>
    <t>Federal national defense: Gross investment in structures</t>
  </si>
  <si>
    <t>F06E</t>
  </si>
  <si>
    <t>Federal national defense: Gross investment in equipment</t>
  </si>
  <si>
    <t>F06N</t>
  </si>
  <si>
    <t>Federal national defense: Gross investment in intellectual property products</t>
  </si>
  <si>
    <t>F07C</t>
  </si>
  <si>
    <t>Nondefense: Consumption expenditures</t>
  </si>
  <si>
    <t>F07S</t>
  </si>
  <si>
    <t>Federal national nondefense: Gross investment in structures</t>
  </si>
  <si>
    <t>F07E</t>
  </si>
  <si>
    <t>Federal national nondefense: Gross investment in equipment</t>
  </si>
  <si>
    <t>F07N</t>
  </si>
  <si>
    <t>Federal national nondefense: Gross investment in intellectual property products</t>
  </si>
  <si>
    <t>F10C</t>
  </si>
  <si>
    <t>State and local: Consumption expenditures</t>
  </si>
  <si>
    <t>F10S</t>
  </si>
  <si>
    <t>State and local: Gross investment in structures</t>
  </si>
  <si>
    <t>F10E</t>
  </si>
  <si>
    <t>State and local: Gross investment in equipment</t>
  </si>
  <si>
    <t>F10N</t>
  </si>
  <si>
    <t>State and local: Gross investment in intellectual property products</t>
  </si>
  <si>
    <t>Label</t>
  </si>
  <si>
    <t>Code</t>
  </si>
  <si>
    <t>Pollin et al (2014)</t>
  </si>
  <si>
    <t>Garret-Peltier (2011 &amp; 2017)</t>
  </si>
  <si>
    <t>Energy tech</t>
  </si>
  <si>
    <t>F Dell'Anna (2021)</t>
  </si>
  <si>
    <t>R. Pollin, H. Garrett-Peltier, J. Heintz, and B. Hendricks, “Green Growth A U.S. Program for Controlling Climate Change and Expanding Job Opportunities,” 2014.</t>
  </si>
  <si>
    <t>Other refs:</t>
  </si>
  <si>
    <t xml:space="preserve"> </t>
  </si>
  <si>
    <r>
      <t xml:space="preserve">L. Aldieri, J. Grafström, K. Sundström, and C. P. Vinci, “Wind power and job creation,” </t>
    </r>
    <r>
      <rPr>
        <i/>
        <sz val="11"/>
        <color theme="1"/>
        <rFont val="Calibri"/>
        <family val="2"/>
        <scheme val="minor"/>
      </rPr>
      <t>Sustainability (Switzerland)</t>
    </r>
    <r>
      <rPr>
        <sz val="11"/>
        <color theme="1"/>
        <rFont val="Calibri"/>
        <family val="2"/>
        <scheme val="minor"/>
      </rPr>
      <t>, vol. 12, no. 1. MDPI AG, pp. 1–23, Jan. 01, 2020, doi: 10.3390/SU12010045.</t>
    </r>
  </si>
  <si>
    <t>References for wind power jobs</t>
  </si>
  <si>
    <t>Also:</t>
  </si>
  <si>
    <t>solar thermal</t>
  </si>
  <si>
    <t>small hydro</t>
  </si>
  <si>
    <t>nuclear</t>
  </si>
  <si>
    <t>Rutovitz, J., Dominish, E. and Downes, J. 2015. Calculating global energy sector jobs: 2015 methodology. Prepared for Greenpeace International by the Institute for Sustainable Futures, University of Technology Sydney</t>
  </si>
  <si>
    <r>
      <t xml:space="preserve">M. Ram, A. Aghahosseini, and C. Breyer, “Job creation during the global energy transition towards 100% renewable power system by 2050,” </t>
    </r>
    <r>
      <rPr>
        <i/>
        <sz val="11"/>
        <color theme="1"/>
        <rFont val="Calibri"/>
        <family val="2"/>
        <scheme val="minor"/>
      </rPr>
      <t>Technol. Forecast. Soc. Change</t>
    </r>
    <r>
      <rPr>
        <sz val="11"/>
        <color theme="1"/>
        <rFont val="Calibri"/>
        <family val="2"/>
        <scheme val="minor"/>
      </rPr>
      <t>, vol. 151, p. 119682, Feb. 2020, doi: 10.1016/j.techfore.2019.06.008.</t>
    </r>
  </si>
  <si>
    <r>
      <t xml:space="preserve">P. Fragkos and L. Paroussos, “Employment creation in EU related to renewables expansion,” </t>
    </r>
    <r>
      <rPr>
        <i/>
        <sz val="11"/>
        <color theme="1"/>
        <rFont val="Calibri"/>
        <family val="2"/>
        <scheme val="minor"/>
      </rPr>
      <t>Appl. Energy</t>
    </r>
    <r>
      <rPr>
        <sz val="11"/>
        <color theme="1"/>
        <rFont val="Calibri"/>
        <family val="2"/>
        <scheme val="minor"/>
      </rPr>
      <t>, vol. 230, pp. 935–945, Nov. 2018, doi: 10.1016/j.apenergy.2018.09.032.</t>
    </r>
  </si>
  <si>
    <t>Production and installation of RES facilities</t>
  </si>
  <si>
    <t>Onshore wind</t>
  </si>
  <si>
    <t>Offshore wind</t>
  </si>
  <si>
    <t>Photovoltaics</t>
  </si>
  <si>
    <t>Solar thermal</t>
  </si>
  <si>
    <t>Hydropower</t>
  </si>
  <si>
    <t>Biomass-fired heating/power plants</t>
  </si>
  <si>
    <t>Small scale biomass</t>
  </si>
  <si>
    <t>Biogas</t>
  </si>
  <si>
    <t xml:space="preserve">Deep geothermal </t>
  </si>
  <si>
    <t>Near surface geothermal/ ambient heat</t>
  </si>
  <si>
    <t>CPA</t>
  </si>
  <si>
    <t>klein</t>
  </si>
  <si>
    <t>01</t>
  </si>
  <si>
    <t>Products of agriculture, hunting and related services</t>
  </si>
  <si>
    <t>02</t>
  </si>
  <si>
    <t>Products of forestry, logging and related services</t>
  </si>
  <si>
    <t>03</t>
  </si>
  <si>
    <t>Fish and other fishing products; aquaculture products; support services to fishing</t>
  </si>
  <si>
    <t>05</t>
  </si>
  <si>
    <t>06</t>
  </si>
  <si>
    <t>Oil and gas</t>
  </si>
  <si>
    <t>07-09</t>
  </si>
  <si>
    <t>Ores, stones and earth, other mining products and services</t>
  </si>
  <si>
    <t>10-12</t>
  </si>
  <si>
    <t>Food products, beverages and tobacco products</t>
  </si>
  <si>
    <t>13-15</t>
  </si>
  <si>
    <t>Textiles, wearing apparel and leather products</t>
  </si>
  <si>
    <t>16</t>
  </si>
  <si>
    <t>Wood and of products of wood and cork, except furniture; articles of straw and plaiting materials</t>
  </si>
  <si>
    <t>17</t>
  </si>
  <si>
    <t>Paper and paper products</t>
  </si>
  <si>
    <t>18</t>
  </si>
  <si>
    <t>Printing and recording services</t>
  </si>
  <si>
    <t>19</t>
  </si>
  <si>
    <t xml:space="preserve">Coke and refined petroleum products </t>
  </si>
  <si>
    <t>20</t>
  </si>
  <si>
    <t>Chemicals and chemical products</t>
  </si>
  <si>
    <t>21</t>
  </si>
  <si>
    <t>Basic pharmaceutical products and pharmaceutical preparations</t>
  </si>
  <si>
    <t>22</t>
  </si>
  <si>
    <t>Rubber and plastics products</t>
  </si>
  <si>
    <t>23.1</t>
  </si>
  <si>
    <t>Glass and glass products</t>
  </si>
  <si>
    <t>23.2-23.9</t>
  </si>
  <si>
    <t>Ceramics, worked stones and earths</t>
  </si>
  <si>
    <t>24.1-24.3</t>
  </si>
  <si>
    <t>Pig iron, steel, first processing of iron and steel</t>
  </si>
  <si>
    <t>24.4</t>
  </si>
  <si>
    <t xml:space="preserve">Non-ferrous metals and semi-finished products thereof </t>
  </si>
  <si>
    <t>24.5</t>
  </si>
  <si>
    <t>Foundry products</t>
  </si>
  <si>
    <t>Fabricated metal products, except machinery and equipment</t>
  </si>
  <si>
    <t>Computer, electronic and optical products</t>
  </si>
  <si>
    <t>27</t>
  </si>
  <si>
    <t>Electrical equipment</t>
  </si>
  <si>
    <t>28</t>
  </si>
  <si>
    <t>Machinery and equipment n.e.c.</t>
  </si>
  <si>
    <t>29</t>
  </si>
  <si>
    <t>Motor vehicles, trailers and semi-trailers</t>
  </si>
  <si>
    <t>30</t>
  </si>
  <si>
    <t>Other transport equipment</t>
  </si>
  <si>
    <t>31-32</t>
  </si>
  <si>
    <t>Furniture; other manufactured goods</t>
  </si>
  <si>
    <t>33</t>
  </si>
  <si>
    <t>Repair and installation services of machinery and equipment</t>
  </si>
  <si>
    <t>35.1, 35.3</t>
  </si>
  <si>
    <t>Electricity, service of electricity, heating and cooling supply</t>
  </si>
  <si>
    <t>35.2</t>
  </si>
  <si>
    <t>Industrial gases, gas supply services</t>
  </si>
  <si>
    <t>36</t>
  </si>
  <si>
    <t>Natural water; water treatment and supply services</t>
  </si>
  <si>
    <t>37-39</t>
  </si>
  <si>
    <t xml:space="preserve">Sewerage; waste collection, treatment and disposal activities; materials recovery; remediation activities and other waste management services </t>
  </si>
  <si>
    <t xml:space="preserve">41 </t>
  </si>
  <si>
    <t>Structural engineering work</t>
  </si>
  <si>
    <t>42</t>
  </si>
  <si>
    <t>Civil engineering works (underground)</t>
  </si>
  <si>
    <t>43</t>
  </si>
  <si>
    <t xml:space="preserve">Preparatory construction site, building and installation works and other finishing works </t>
  </si>
  <si>
    <t>45</t>
  </si>
  <si>
    <t>Wholesale and retail trade and repair services of motor vehicles and motorcycles</t>
  </si>
  <si>
    <t>46</t>
  </si>
  <si>
    <t>Wholesale trade services, except of motor vehicles and motorcycles</t>
  </si>
  <si>
    <t>47</t>
  </si>
  <si>
    <t>Retail trade services, except of motor vehicles and motorcycles</t>
  </si>
  <si>
    <t>49</t>
  </si>
  <si>
    <t>Land transport services and transport services via pipelines</t>
  </si>
  <si>
    <t>50</t>
  </si>
  <si>
    <t>Water transport services</t>
  </si>
  <si>
    <t>51</t>
  </si>
  <si>
    <t>Air transport services</t>
  </si>
  <si>
    <t>52</t>
  </si>
  <si>
    <t>Warehousing and support services for transportation</t>
  </si>
  <si>
    <t>53</t>
  </si>
  <si>
    <t>Postal and courier services</t>
  </si>
  <si>
    <t>55-56</t>
  </si>
  <si>
    <t>Accommodation and food services</t>
  </si>
  <si>
    <t>58</t>
  </si>
  <si>
    <t>Publishing services</t>
  </si>
  <si>
    <t>59-60</t>
  </si>
  <si>
    <t>Motion picture, video and television programme production services, sound recording and music publishing; programming and broadcasting services</t>
  </si>
  <si>
    <t>61</t>
  </si>
  <si>
    <t>Telecommunications services</t>
  </si>
  <si>
    <t>62-63</t>
  </si>
  <si>
    <t>Computer programming, consultancy and related services; information services</t>
  </si>
  <si>
    <t>64</t>
  </si>
  <si>
    <t>Financial services, except insurance and pension funding</t>
  </si>
  <si>
    <t>65</t>
  </si>
  <si>
    <t>Insurance, reinsurance and pension funding services, except compulsory social security</t>
  </si>
  <si>
    <t>66</t>
  </si>
  <si>
    <t>Services auxiliary to financial services and insurance services</t>
  </si>
  <si>
    <t>68</t>
  </si>
  <si>
    <t>Real estate services</t>
  </si>
  <si>
    <t>69-70</t>
  </si>
  <si>
    <t>Legal and accounting services; services of head offices; management consulting services</t>
  </si>
  <si>
    <t>71</t>
  </si>
  <si>
    <t>Architectural and engineering services; technical testing and analysis services</t>
  </si>
  <si>
    <t>72</t>
  </si>
  <si>
    <t>Scientific research and development services</t>
  </si>
  <si>
    <t>73</t>
  </si>
  <si>
    <t>Advertising and market research services</t>
  </si>
  <si>
    <t>74-75</t>
  </si>
  <si>
    <t>Other professional, scientific and technical services; veterinary services</t>
  </si>
  <si>
    <t>77</t>
  </si>
  <si>
    <t>Rental and leasing services</t>
  </si>
  <si>
    <t>78</t>
  </si>
  <si>
    <t>Employment services</t>
  </si>
  <si>
    <t>79</t>
  </si>
  <si>
    <t>Travel agency, tour operator and other reservation services and related services</t>
  </si>
  <si>
    <t>80-82</t>
  </si>
  <si>
    <t>Security and investigation services; services to buildings and landscape; office administrative, office support and other business support services</t>
  </si>
  <si>
    <t>84.1-84.2</t>
  </si>
  <si>
    <t>Public administration and defence services</t>
  </si>
  <si>
    <t>84.3</t>
  </si>
  <si>
    <t>Compulsory social security services</t>
  </si>
  <si>
    <t>85</t>
  </si>
  <si>
    <t>Education services</t>
  </si>
  <si>
    <t>86</t>
  </si>
  <si>
    <t>Human health services</t>
  </si>
  <si>
    <t>87-88</t>
  </si>
  <si>
    <t>Social work services</t>
  </si>
  <si>
    <t>90-92</t>
  </si>
  <si>
    <t>Creative, arts and entertainment services; library, archive, museum and other cultural services; gambling and betting services</t>
  </si>
  <si>
    <t>93</t>
  </si>
  <si>
    <t>Sporting services and amusement and recreation services</t>
  </si>
  <si>
    <t>94</t>
  </si>
  <si>
    <t>Representation of interests, religious and other associations</t>
  </si>
  <si>
    <t>95</t>
  </si>
  <si>
    <t>Repair work on data processing equipment and consumer goods</t>
  </si>
  <si>
    <t>96</t>
  </si>
  <si>
    <t>Other mainly personal services</t>
  </si>
  <si>
    <t>97-98</t>
  </si>
  <si>
    <t xml:space="preserve">Services of households as employers; undifferentiated goods and services produced by households for own use </t>
  </si>
  <si>
    <r>
      <t xml:space="preserve">M. O’Sullivan and D. Edler, “Gross employment effects in the renewable energy industry in Germany-An input-output analysis from 2000 to 2018,” </t>
    </r>
    <r>
      <rPr>
        <i/>
        <sz val="11"/>
        <color theme="1"/>
        <rFont val="Calibri"/>
        <family val="2"/>
        <scheme val="minor"/>
      </rPr>
      <t>Sustain.</t>
    </r>
    <r>
      <rPr>
        <sz val="11"/>
        <color theme="1"/>
        <rFont val="Calibri"/>
        <family val="2"/>
        <scheme val="minor"/>
      </rPr>
      <t>, vol. 12, no. 15, p. 6163, Aug. 2020, doi: 10.3390/su12156163.</t>
    </r>
  </si>
  <si>
    <t>More sources:</t>
  </si>
  <si>
    <t>O'sullivan &amp; Edler (2020)</t>
  </si>
  <si>
    <r>
      <t xml:space="preserve">D. Mikulić, Ž. Lovrinčević, and D. Keček, “Economic effects of wind power plant deployment on the croatian economy,” </t>
    </r>
    <r>
      <rPr>
        <i/>
        <sz val="11"/>
        <color theme="1"/>
        <rFont val="Calibri"/>
        <family val="2"/>
        <scheme val="minor"/>
      </rPr>
      <t>Energies</t>
    </r>
    <r>
      <rPr>
        <sz val="11"/>
        <color theme="1"/>
        <rFont val="Calibri"/>
        <family val="2"/>
        <scheme val="minor"/>
      </rPr>
      <t>, vol. 11, no. 7, p. 1881, Jul. 2018, doi: 10.3390/en11071881.</t>
    </r>
  </si>
  <si>
    <r>
      <t xml:space="preserve">U. Lehr, J. Nitsch, M. Kratzat, C. Lutz, and D. Edler, “Renewable energy and employment in Germany,” </t>
    </r>
    <r>
      <rPr>
        <i/>
        <sz val="11"/>
        <color theme="1"/>
        <rFont val="Calibri"/>
        <family val="2"/>
        <scheme val="minor"/>
      </rPr>
      <t>Energy Policy</t>
    </r>
    <r>
      <rPr>
        <sz val="11"/>
        <color theme="1"/>
        <rFont val="Calibri"/>
        <family val="2"/>
        <scheme val="minor"/>
      </rPr>
      <t>, vol. 36, no. 1, pp. 108–117, Jan. 2008, doi: 10.1016/j.enpol.2007.09.004.</t>
    </r>
  </si>
  <si>
    <t>Mikulic et al (2018)</t>
  </si>
  <si>
    <t>Lehr et al (2008)</t>
  </si>
  <si>
    <t>_PV</t>
  </si>
  <si>
    <t>_Thermal</t>
  </si>
  <si>
    <t>_onshore</t>
  </si>
  <si>
    <t>_offshore</t>
  </si>
  <si>
    <t>Nuclear</t>
  </si>
  <si>
    <t>Battery</t>
  </si>
  <si>
    <t>Hydro</t>
  </si>
  <si>
    <t>_Large</t>
  </si>
  <si>
    <t>_Small</t>
  </si>
  <si>
    <t>Biomass</t>
  </si>
  <si>
    <t>Weatherisation / efficiency</t>
  </si>
  <si>
    <t>x</t>
  </si>
  <si>
    <t>public transport</t>
  </si>
  <si>
    <t>smart grid</t>
  </si>
  <si>
    <t>xxx</t>
  </si>
  <si>
    <t>_biogas</t>
  </si>
  <si>
    <t>_deep</t>
  </si>
  <si>
    <t>_near surface</t>
  </si>
  <si>
    <t>_Capital</t>
  </si>
  <si>
    <t>_O&amp;M</t>
  </si>
  <si>
    <r>
      <t xml:space="preserve">H. Garrett-Peltier, “Green versus brown: Comparing the employment impacts of energy efficiency, renewable energy, and fossil fuels using an input-output model,” </t>
    </r>
    <r>
      <rPr>
        <i/>
        <sz val="11"/>
        <color theme="1"/>
        <rFont val="Calibri"/>
        <family val="2"/>
        <scheme val="minor"/>
      </rPr>
      <t>Econ. Model.</t>
    </r>
    <r>
      <rPr>
        <sz val="11"/>
        <color theme="1"/>
        <rFont val="Calibri"/>
        <family val="2"/>
        <scheme val="minor"/>
      </rPr>
      <t>, vol. 61, pp. 439–447, Feb. 2017, doi: 10.1016/j.econmod.2016.11.012.</t>
    </r>
  </si>
  <si>
    <r>
      <t xml:space="preserve">S. Kahouli and J. C. Martin, “Can Offshore Wind Energy Be a Lever for Job Creation in France? Some Insights from a Local Case Study,” </t>
    </r>
    <r>
      <rPr>
        <i/>
        <sz val="11"/>
        <color theme="1"/>
        <rFont val="Calibri"/>
        <family val="2"/>
        <scheme val="minor"/>
      </rPr>
      <t>Environ. Model. Assess.</t>
    </r>
    <r>
      <rPr>
        <sz val="11"/>
        <color theme="1"/>
        <rFont val="Calibri"/>
        <family val="2"/>
        <scheme val="minor"/>
      </rPr>
      <t>, vol. 23, no. 3, pp. 203–227, 2018, doi: 10.1007/s10666-017-9580-4.</t>
    </r>
  </si>
  <si>
    <t>Kahouli &amp; Martin (2018)</t>
  </si>
  <si>
    <t>Other green products</t>
  </si>
  <si>
    <t>IO type and cost breakdown</t>
  </si>
  <si>
    <t>Combined cost</t>
  </si>
  <si>
    <t>I think they also have another one (based on 1000 industry respondents) that they haven't published</t>
  </si>
  <si>
    <t>_Oil</t>
  </si>
  <si>
    <t>_Natural gas</t>
  </si>
  <si>
    <t>Gas&amp;oil</t>
  </si>
  <si>
    <t>IO (no. ind + country)</t>
  </si>
  <si>
    <t>400+ US</t>
  </si>
  <si>
    <t>71 US</t>
  </si>
  <si>
    <t>72 Germany</t>
  </si>
  <si>
    <t>CPA (eurostat)</t>
  </si>
  <si>
    <t>?</t>
  </si>
  <si>
    <t>UNIDO and GGGI (2015). Global Green Growth: Clean Energy Industry Investments and Expanding Job Opportunities. Volume I: Overall Findings. Vienna and Seoul.</t>
  </si>
  <si>
    <t>Pollin et al (2015)</t>
  </si>
  <si>
    <t>55 Brazil, Germany, SA, Indonesia, Korea</t>
  </si>
  <si>
    <t>Garret-Peltier (2017) has thesevectors translated to the US I-O table</t>
  </si>
  <si>
    <t>Pumped hydro</t>
  </si>
  <si>
    <t>Industries</t>
  </si>
  <si>
    <t>Natural gas</t>
  </si>
  <si>
    <t>capex</t>
  </si>
  <si>
    <t>opex</t>
  </si>
  <si>
    <t>Battery storage</t>
  </si>
  <si>
    <t>Operation and maintenance of RES facilities</t>
  </si>
  <si>
    <t>naics</t>
  </si>
  <si>
    <t>GFG</t>
  </si>
  <si>
    <t>GLSE</t>
  </si>
  <si>
    <t>GSLE, Used, Other</t>
  </si>
  <si>
    <t>452, 4A0</t>
  </si>
  <si>
    <t>484, 485, 486, 487OS</t>
  </si>
  <si>
    <t>55, 5412OP</t>
  </si>
  <si>
    <t>622, 623</t>
  </si>
  <si>
    <t>naics classification crosswalk from:</t>
  </si>
  <si>
    <t>https://ec.europa.eu/eurostat/statistics-explained/images/e/ea/IIOA_2014_US_tables_comparison_with_DE_and_EU_draft_final.doc</t>
  </si>
  <si>
    <t>71 italian</t>
  </si>
  <si>
    <t>Plastic and rubber products</t>
  </si>
  <si>
    <t>computer and electronic products, electrical equipment, apliances, and components</t>
  </si>
  <si>
    <t>F</t>
  </si>
  <si>
    <t>Construction and construction works</t>
  </si>
  <si>
    <t>482, 485</t>
  </si>
  <si>
    <t>Rail, Truck, pipeline transportation</t>
  </si>
  <si>
    <t>Accommodation, Food services and drinking places</t>
  </si>
  <si>
    <t>Real estate</t>
  </si>
  <si>
    <r>
      <t xml:space="preserve">F. Dell’Anna, “Green jobs and energy efficiency as strategies for economic growth and the reduction of environmental impacts,” </t>
    </r>
    <r>
      <rPr>
        <i/>
        <sz val="11"/>
        <color theme="1"/>
        <rFont val="Calibri"/>
        <family val="2"/>
        <scheme val="minor"/>
      </rPr>
      <t>Energy Policy</t>
    </r>
    <r>
      <rPr>
        <sz val="11"/>
        <color theme="1"/>
        <rFont val="Calibri"/>
        <family val="2"/>
        <scheme val="minor"/>
      </rPr>
      <t>, vol. 149, p. 112031, Feb. 2021, doi: 10.1016/j.enpol.2020.112031.</t>
    </r>
  </si>
  <si>
    <t>64, 65</t>
  </si>
  <si>
    <t>Financial services, except insurance and pension funding, Insurance, reinsurance and pension funding services, except compulsory social security</t>
  </si>
  <si>
    <t xml:space="preserve">521CI </t>
  </si>
  <si>
    <t>wind</t>
  </si>
  <si>
    <t>Ci</t>
  </si>
  <si>
    <t>O&amp;M</t>
  </si>
  <si>
    <t>PV</t>
  </si>
  <si>
    <t>Geotherman</t>
  </si>
  <si>
    <t>electrical equipment, apliances, and components</t>
  </si>
  <si>
    <t xml:space="preserve">computer and electronic products, </t>
  </si>
  <si>
    <t>Dell'Anna</t>
  </si>
  <si>
    <t>Pollin 2014</t>
  </si>
  <si>
    <t>Garret-Peltier 2017 - Tegen</t>
  </si>
  <si>
    <t>Garret-Peltier 2017 - IRENA</t>
  </si>
  <si>
    <t>Garret-Peltier 2017 - B&amp;V</t>
  </si>
  <si>
    <t>Garret-Peltier 2017 - BNEF - SEA</t>
  </si>
  <si>
    <t>Garret-Peltier 2017 B&amp;V</t>
  </si>
  <si>
    <t>Gas</t>
  </si>
  <si>
    <t>Garret-Peltier 2017 Pollin</t>
  </si>
  <si>
    <t>26,27</t>
  </si>
  <si>
    <t>Electrical equipment, Computer, electronic and optical products</t>
  </si>
  <si>
    <t>NREL 2021</t>
  </si>
  <si>
    <t>Pumped Hydropower</t>
  </si>
  <si>
    <t>B&amp;V 2012</t>
  </si>
  <si>
    <t>PNNL 2020</t>
  </si>
  <si>
    <t>fuel</t>
  </si>
  <si>
    <t>gas/coal opex</t>
  </si>
  <si>
    <t>211</t>
  </si>
  <si>
    <t>212</t>
  </si>
  <si>
    <t>213</t>
  </si>
  <si>
    <t>23</t>
  </si>
  <si>
    <t>321</t>
  </si>
  <si>
    <t>327</t>
  </si>
  <si>
    <t>331</t>
  </si>
  <si>
    <t>332</t>
  </si>
  <si>
    <t>333</t>
  </si>
  <si>
    <t>334</t>
  </si>
  <si>
    <t>335</t>
  </si>
  <si>
    <t>337</t>
  </si>
  <si>
    <t>339</t>
  </si>
  <si>
    <t>322</t>
  </si>
  <si>
    <t>323</t>
  </si>
  <si>
    <t>324</t>
  </si>
  <si>
    <t>325</t>
  </si>
  <si>
    <t>326</t>
  </si>
  <si>
    <t>441</t>
  </si>
  <si>
    <t>445</t>
  </si>
  <si>
    <t>452</t>
  </si>
  <si>
    <t>481</t>
  </si>
  <si>
    <t>482</t>
  </si>
  <si>
    <t>483</t>
  </si>
  <si>
    <t>484</t>
  </si>
  <si>
    <t>485</t>
  </si>
  <si>
    <t>486</t>
  </si>
  <si>
    <t>493</t>
  </si>
  <si>
    <t>511</t>
  </si>
  <si>
    <t>512</t>
  </si>
  <si>
    <t>513</t>
  </si>
  <si>
    <t>514</t>
  </si>
  <si>
    <t>523</t>
  </si>
  <si>
    <t>524</t>
  </si>
  <si>
    <t>525</t>
  </si>
  <si>
    <t>5411</t>
  </si>
  <si>
    <t>5415</t>
  </si>
  <si>
    <t>55</t>
  </si>
  <si>
    <t>561</t>
  </si>
  <si>
    <t>562</t>
  </si>
  <si>
    <t>621</t>
  </si>
  <si>
    <t>622</t>
  </si>
  <si>
    <t>623</t>
  </si>
  <si>
    <t>624</t>
  </si>
  <si>
    <t>713</t>
  </si>
  <si>
    <t>721</t>
  </si>
  <si>
    <t>722</t>
  </si>
  <si>
    <t>81</t>
  </si>
  <si>
    <t>22 Utilities sector</t>
  </si>
  <si>
    <t>no fuel</t>
  </si>
  <si>
    <t>fuel = industry mining (211, 212, 213), oil and coal prod (324), 486 (pipeline transport)</t>
  </si>
  <si>
    <t>industries</t>
  </si>
  <si>
    <t>no fuel reset to unity</t>
  </si>
  <si>
    <t>80% of spending reset to unity</t>
  </si>
  <si>
    <t>fossil fuel O&amp;M</t>
  </si>
  <si>
    <t>industry</t>
  </si>
  <si>
    <t>gas fuel cost</t>
  </si>
  <si>
    <t>Pollin et al.</t>
  </si>
  <si>
    <t>utility sector from BEA for opex</t>
  </si>
  <si>
    <t>Own from NREL/PNNL</t>
  </si>
  <si>
    <t>Industry codes</t>
  </si>
  <si>
    <t>intermediate</t>
  </si>
  <si>
    <t>sum</t>
  </si>
  <si>
    <t>note: only intermediate cost. Make sure to take employment effect into account</t>
  </si>
  <si>
    <t>Fossil Fuel</t>
  </si>
  <si>
    <t>US has higher cost</t>
  </si>
  <si>
    <t>p. 32</t>
  </si>
  <si>
    <t>Cost breakdown trends IRENA</t>
  </si>
  <si>
    <t>IRENA report</t>
  </si>
  <si>
    <t>PV cost breakdown NREL</t>
  </si>
  <si>
    <t>p. 47</t>
  </si>
  <si>
    <t>NREL PV report p. 49</t>
  </si>
  <si>
    <t>p. 49</t>
  </si>
  <si>
    <t>module</t>
  </si>
  <si>
    <t>inverter</t>
  </si>
  <si>
    <t>hardware bos</t>
  </si>
  <si>
    <t>soft cost install labor</t>
  </si>
  <si>
    <t>soft cost others</t>
  </si>
  <si>
    <t>IRENA report page 76</t>
  </si>
  <si>
    <t>https://www.irena.org/publications/2021/Jun/Renewable-Power-Costs-in-2020</t>
  </si>
  <si>
    <t>https://www.nrel.gov/docs/fy21osti/77324.pdf</t>
  </si>
  <si>
    <t>file:///C:/Users/joris/Downloads/IRENA_Power_to_Change_2016.pdf</t>
  </si>
  <si>
    <t>p. 13</t>
  </si>
  <si>
    <t>Cost reduction follows spending pattern</t>
  </si>
  <si>
    <t>IRENA 2016 power to change</t>
  </si>
  <si>
    <t>https://www.irena.org/publications/2016/Jun/The-Power-to-Change-Solar-and-Wind-Cost-Reduction-Potential-to-2025</t>
  </si>
  <si>
    <t>p. 67</t>
  </si>
  <si>
    <t>p. 52</t>
  </si>
  <si>
    <t>p. 74</t>
  </si>
  <si>
    <t>offshore wind</t>
  </si>
  <si>
    <t>p. 83</t>
  </si>
  <si>
    <t>Module</t>
  </si>
  <si>
    <t>Inverter</t>
  </si>
  <si>
    <t>Hardware bos</t>
  </si>
  <si>
    <t>Soft cost - install labor</t>
  </si>
  <si>
    <t>Soft cost - Others</t>
  </si>
  <si>
    <t>NREL report</t>
  </si>
  <si>
    <t>https://www.nrel.gov/docs/fy22osti/81209.pdf</t>
  </si>
  <si>
    <t>electrical equipment, appliances, and components</t>
  </si>
  <si>
    <t>planning</t>
  </si>
  <si>
    <t>foundation</t>
  </si>
  <si>
    <t>masts</t>
  </si>
  <si>
    <t>conductors</t>
  </si>
  <si>
    <t>insulators</t>
  </si>
  <si>
    <t>internal contr</t>
  </si>
  <si>
    <t>other</t>
  </si>
  <si>
    <t>Name</t>
  </si>
  <si>
    <t>cost</t>
  </si>
  <si>
    <t>cpa</t>
  </si>
  <si>
    <t>25, 42</t>
  </si>
  <si>
    <t>35.1-35.3</t>
  </si>
  <si>
    <t>Services of architecture, engineering and technical and physical investigation</t>
  </si>
  <si>
    <t>Metal products</t>
  </si>
  <si>
    <t>Metal products, Civil engineering works (Tiefbauarbeiten)</t>
  </si>
  <si>
    <t>Electrical gears</t>
  </si>
  <si>
    <t>Ceramics, processed stones and soils</t>
  </si>
  <si>
    <t>Electric current, services in electricity, heating and cooling</t>
  </si>
  <si>
    <t>Preparation of construction sites, construction installation and other finishing work</t>
  </si>
  <si>
    <t>BEA 71 code</t>
  </si>
  <si>
    <t>BEA 71 name</t>
  </si>
  <si>
    <t>332, 23</t>
  </si>
  <si>
    <t>Nonmetallic Mineral Product Manufacturing</t>
  </si>
  <si>
    <t>Electrical Equipment, Appliance, and Component Manufacturing</t>
  </si>
  <si>
    <t>Fabricated Metal Product Manufacturing</t>
  </si>
  <si>
    <t>Fabricated Metal Product Manufacturing, Construction</t>
  </si>
  <si>
    <t>Item no</t>
  </si>
  <si>
    <t>BEA code</t>
  </si>
  <si>
    <t>frac</t>
  </si>
  <si>
    <t>Split item no 2 evenly over 23 and 332 (171.19 each)</t>
  </si>
  <si>
    <t>T&amp;D</t>
  </si>
  <si>
    <t>Schreiner Madlener 2021</t>
  </si>
  <si>
    <t>Trand &amp; Dist</t>
  </si>
  <si>
    <t>additional costs from model updates</t>
  </si>
  <si>
    <t>Additional costs from model updates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</si>
</sst>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0000"/>
    <numFmt numFmtId="165" formatCode="0.##"/>
    <numFmt numFmtId="166" formatCode="0.###"/>
    <numFmt numFmtId="167" formatCode="0.####"/>
    <numFmt numFmtId="168" formatCode="0.######"/>
    <numFmt numFmtId="169" formatCode="0.0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9"/>
      <name val="Arial"/>
      <family val="2"/>
    </font>
    <font>
      <i/>
      <u/>
      <sz val="11"/>
      <color theme="1"/>
      <name val="Calibri"/>
      <family val="2"/>
      <scheme val="minor"/>
    </font>
    <font>
      <b/>
      <sz val="11"/>
      <name val="Calibri"/>
      <family val="2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rgb="FFFF00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0" fontId="3" fillId="0" borderId="0"/>
    <xf numFmtId="9" fontId="9" fillId="0" borderId="0" applyFont="0" applyFill="0" applyBorder="0" applyAlignment="0" applyProtection="0"/>
  </cellStyleXfs>
  <cellXfs count="25">
    <xf numFmtId="0" fontId="0" fillId="0" borderId="0" xfId="0"/>
    <xf numFmtId="0" fontId="0" fillId="0" borderId="0" xfId="0" applyAlignment="1">
      <alignment wrapText="1"/>
    </xf>
    <xf numFmtId="0" fontId="3" fillId="0" borderId="0" xfId="1"/>
    <xf numFmtId="164" fontId="3" fillId="0" borderId="0" xfId="1" applyNumberFormat="1"/>
    <xf numFmtId="0" fontId="3" fillId="0" borderId="0" xfId="1" applyAlignment="1">
      <alignment horizontal="left"/>
    </xf>
    <xf numFmtId="1" fontId="5" fillId="2" borderId="0" xfId="1" applyNumberFormat="1" applyFont="1" applyFill="1" applyAlignment="1">
      <alignment horizontal="center" vertical="center" wrapText="1"/>
    </xf>
    <xf numFmtId="0" fontId="1" fillId="0" borderId="0" xfId="0" applyFont="1"/>
    <xf numFmtId="0" fontId="1" fillId="0" borderId="0" xfId="0" applyFont="1" applyAlignment="1">
      <alignment wrapText="1"/>
    </xf>
    <xf numFmtId="0" fontId="0" fillId="0" borderId="0" xfId="1" applyFont="1"/>
    <xf numFmtId="165" fontId="0" fillId="0" borderId="0" xfId="0" applyNumberFormat="1"/>
    <xf numFmtId="0" fontId="6" fillId="0" borderId="0" xfId="0" applyFont="1"/>
    <xf numFmtId="0" fontId="6" fillId="0" borderId="0" xfId="0" applyFont="1" applyAlignment="1">
      <alignment wrapText="1"/>
    </xf>
    <xf numFmtId="2" fontId="0" fillId="0" borderId="0" xfId="0" applyNumberFormat="1"/>
    <xf numFmtId="165" fontId="0" fillId="3" borderId="0" xfId="0" applyNumberFormat="1" applyFill="1"/>
    <xf numFmtId="0" fontId="7" fillId="0" borderId="1" xfId="0" applyFont="1" applyBorder="1" applyAlignment="1">
      <alignment horizontal="center" vertical="top"/>
    </xf>
    <xf numFmtId="49" fontId="0" fillId="0" borderId="0" xfId="0" applyNumberFormat="1"/>
    <xf numFmtId="166" fontId="0" fillId="0" borderId="0" xfId="0" applyNumberFormat="1"/>
    <xf numFmtId="167" fontId="0" fillId="0" borderId="0" xfId="0" applyNumberFormat="1"/>
    <xf numFmtId="168" fontId="0" fillId="0" borderId="0" xfId="0" applyNumberFormat="1"/>
    <xf numFmtId="2" fontId="0" fillId="0" borderId="0" xfId="0" applyNumberFormat="1" applyAlignment="1">
      <alignment horizontal="left"/>
    </xf>
    <xf numFmtId="169" fontId="0" fillId="0" borderId="0" xfId="0" applyNumberFormat="1"/>
    <xf numFmtId="165" fontId="8" fillId="0" borderId="0" xfId="0" applyNumberFormat="1" applyFont="1"/>
    <xf numFmtId="9" fontId="0" fillId="0" borderId="0" xfId="2" applyFont="1"/>
    <xf numFmtId="0" fontId="4" fillId="0" borderId="0" xfId="1" applyFont="1" applyAlignment="1">
      <alignment horizontal="center"/>
    </xf>
    <xf numFmtId="1" fontId="5" fillId="2" borderId="0" xfId="1" applyNumberFormat="1" applyFont="1" applyFill="1" applyAlignment="1">
      <alignment horizontal="center" vertical="center" wrapText="1"/>
    </xf>
  </cellXfs>
  <cellStyles count="3">
    <cellStyle name="Normal" xfId="0" builtinId="0"/>
    <cellStyle name="Normal 2" xfId="1" xr:uid="{9CC55F12-8E4C-4175-BC1A-D665A8E93B84}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1.xml"/><Relationship Id="rId33" Type="http://schemas.openxmlformats.org/officeDocument/2006/relationships/customXml" Target="../customXml/item4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Relationship Id="rId30" Type="http://schemas.openxmlformats.org/officeDocument/2006/relationships/customXml" Target="../customXml/item1.xml"/><Relationship Id="rId8" Type="http://schemas.openxmlformats.org/officeDocument/2006/relationships/worksheet" Target="worksheets/sheet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Cost breakdown utility</a:t>
            </a:r>
            <a:r>
              <a:rPr lang="en-GB" baseline="0"/>
              <a:t> PV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4.1240420107099496E-2"/>
          <c:y val="0.12847406824053892"/>
          <c:w val="0.93915173423289255"/>
          <c:h val="0.53703459075907711"/>
        </c:manualLayout>
      </c:layout>
      <c:lineChart>
        <c:grouping val="standard"/>
        <c:varyColors val="0"/>
        <c:ser>
          <c:idx val="0"/>
          <c:order val="0"/>
          <c:tx>
            <c:strRef>
              <c:f>'PV costs through time'!$Q$49</c:f>
              <c:strCache>
                <c:ptCount val="1"/>
                <c:pt idx="0">
                  <c:v>Module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time'!$R$48:$AB$48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time'!$R$49:$AB$49</c:f>
              <c:numCache>
                <c:formatCode>0%</c:formatCode>
                <c:ptCount val="11"/>
                <c:pt idx="0">
                  <c:v>0.43925233644859835</c:v>
                </c:pt>
                <c:pt idx="1">
                  <c:v>0.47037037037037072</c:v>
                </c:pt>
                <c:pt idx="2">
                  <c:v>0.35483870967741987</c:v>
                </c:pt>
                <c:pt idx="3">
                  <c:v>0.28537207294061251</c:v>
                </c:pt>
                <c:pt idx="4">
                  <c:v>0.32274570404901515</c:v>
                </c:pt>
                <c:pt idx="5">
                  <c:v>0.3437441533570017</c:v>
                </c:pt>
                <c:pt idx="6">
                  <c:v>0.42181158836778382</c:v>
                </c:pt>
                <c:pt idx="7">
                  <c:v>0.31470990319926728</c:v>
                </c:pt>
                <c:pt idx="8">
                  <c:v>0.40403096485407025</c:v>
                </c:pt>
                <c:pt idx="9">
                  <c:v>0.37929915794344649</c:v>
                </c:pt>
                <c:pt idx="10">
                  <c:v>0.36784306856345583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D9A-439E-9031-BFDC9E2FB6CE}"/>
            </c:ext>
          </c:extLst>
        </c:ser>
        <c:ser>
          <c:idx val="1"/>
          <c:order val="1"/>
          <c:tx>
            <c:strRef>
              <c:f>'PV costs through time'!$Q$50</c:f>
              <c:strCache>
                <c:ptCount val="1"/>
                <c:pt idx="0">
                  <c:v>Inverter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time'!$R$48:$AB$48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time'!$R$50:$AB$50</c:f>
              <c:numCache>
                <c:formatCode>0%</c:formatCode>
                <c:ptCount val="11"/>
                <c:pt idx="0">
                  <c:v>5.607476635513875E-2</c:v>
                </c:pt>
                <c:pt idx="1">
                  <c:v>6.666666666666507E-2</c:v>
                </c:pt>
                <c:pt idx="2">
                  <c:v>9.1397849462363845E-2</c:v>
                </c:pt>
                <c:pt idx="3">
                  <c:v>7.3113748313008806E-2</c:v>
                </c:pt>
                <c:pt idx="4">
                  <c:v>5.2910491871170584E-2</c:v>
                </c:pt>
                <c:pt idx="5">
                  <c:v>5.9659622422092821E-2</c:v>
                </c:pt>
                <c:pt idx="6">
                  <c:v>7.6364507196710008E-2</c:v>
                </c:pt>
                <c:pt idx="7">
                  <c:v>7.1067121149709089E-2</c:v>
                </c:pt>
                <c:pt idx="8">
                  <c:v>5.5556435479705332E-2</c:v>
                </c:pt>
                <c:pt idx="9">
                  <c:v>3.4483380114249819E-2</c:v>
                </c:pt>
                <c:pt idx="10">
                  <c:v>1.9003727945696249E-2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D9A-439E-9031-BFDC9E2FB6CE}"/>
            </c:ext>
          </c:extLst>
        </c:ser>
        <c:ser>
          <c:idx val="2"/>
          <c:order val="2"/>
          <c:tx>
            <c:strRef>
              <c:f>'PV costs through time'!$Q$51</c:f>
              <c:strCache>
                <c:ptCount val="1"/>
                <c:pt idx="0">
                  <c:v>Hardware bos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time'!$R$48:$AB$48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time'!$R$51:$AB$51</c:f>
              <c:numCache>
                <c:formatCode>0%</c:formatCode>
                <c:ptCount val="11"/>
                <c:pt idx="0">
                  <c:v>0.13707165109034389</c:v>
                </c:pt>
                <c:pt idx="1">
                  <c:v>0.14814814814814922</c:v>
                </c:pt>
                <c:pt idx="2">
                  <c:v>0.1720430107526891</c:v>
                </c:pt>
                <c:pt idx="3">
                  <c:v>0.20047318085824095</c:v>
                </c:pt>
                <c:pt idx="4">
                  <c:v>0.19576881992333109</c:v>
                </c:pt>
                <c:pt idx="5">
                  <c:v>0.19886540807363587</c:v>
                </c:pt>
                <c:pt idx="6">
                  <c:v>0.16000182460262344</c:v>
                </c:pt>
                <c:pt idx="7">
                  <c:v>0.20304891757058877</c:v>
                </c:pt>
                <c:pt idx="8">
                  <c:v>0.17171989148272937</c:v>
                </c:pt>
                <c:pt idx="9">
                  <c:v>0.22988920076169053</c:v>
                </c:pt>
                <c:pt idx="10">
                  <c:v>0.21082737630670351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D9A-439E-9031-BFDC9E2FB6CE}"/>
            </c:ext>
          </c:extLst>
        </c:ser>
        <c:ser>
          <c:idx val="3"/>
          <c:order val="3"/>
          <c:tx>
            <c:strRef>
              <c:f>'PV costs through time'!$Q$52</c:f>
              <c:strCache>
                <c:ptCount val="1"/>
                <c:pt idx="0">
                  <c:v>Soft cost - install labor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time'!$R$48:$AB$48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time'!$R$52:$AB$52</c:f>
              <c:numCache>
                <c:formatCode>0%</c:formatCode>
                <c:ptCount val="11"/>
                <c:pt idx="0">
                  <c:v>0.10903426791277186</c:v>
                </c:pt>
                <c:pt idx="1">
                  <c:v>0.11481481481481583</c:v>
                </c:pt>
                <c:pt idx="2">
                  <c:v>0.1612903225806443</c:v>
                </c:pt>
                <c:pt idx="3">
                  <c:v>0.21462422891882704</c:v>
                </c:pt>
                <c:pt idx="4">
                  <c:v>0.1190486067101352</c:v>
                </c:pt>
                <c:pt idx="5">
                  <c:v>9.9432704036817435E-2</c:v>
                </c:pt>
                <c:pt idx="6">
                  <c:v>0.1054557480335499</c:v>
                </c:pt>
                <c:pt idx="7">
                  <c:v>0.12690557348161302</c:v>
                </c:pt>
                <c:pt idx="8">
                  <c:v>0.1010117008721908</c:v>
                </c:pt>
                <c:pt idx="9">
                  <c:v>0.11494460038084518</c:v>
                </c:pt>
                <c:pt idx="10">
                  <c:v>0.10344827586206949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D9A-439E-9031-BFDC9E2FB6CE}"/>
            </c:ext>
          </c:extLst>
        </c:ser>
        <c:ser>
          <c:idx val="4"/>
          <c:order val="4"/>
          <c:tx>
            <c:strRef>
              <c:f>'PV costs through time'!$Q$53</c:f>
              <c:strCache>
                <c:ptCount val="1"/>
                <c:pt idx="0">
                  <c:v>Soft cost - Others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time'!$R$48:$AB$48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time'!$R$53:$AB$53</c:f>
              <c:numCache>
                <c:formatCode>0%</c:formatCode>
                <c:ptCount val="11"/>
                <c:pt idx="0">
                  <c:v>0.25856697819314717</c:v>
                </c:pt>
                <c:pt idx="1">
                  <c:v>0.19999999999999918</c:v>
                </c:pt>
                <c:pt idx="2">
                  <c:v>0.22043010752688286</c:v>
                </c:pt>
                <c:pt idx="3">
                  <c:v>0.22641676896931068</c:v>
                </c:pt>
                <c:pt idx="4">
                  <c:v>0.30952637744634803</c:v>
                </c:pt>
                <c:pt idx="5">
                  <c:v>0.29829811211045221</c:v>
                </c:pt>
                <c:pt idx="6">
                  <c:v>0.23636633179933283</c:v>
                </c:pt>
                <c:pt idx="7">
                  <c:v>0.28426848459882187</c:v>
                </c:pt>
                <c:pt idx="8">
                  <c:v>0.26768100731130429</c:v>
                </c:pt>
                <c:pt idx="9">
                  <c:v>0.241383660799768</c:v>
                </c:pt>
                <c:pt idx="10">
                  <c:v>0.22991203408069974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D9A-439E-9031-BFDC9E2FB6CE}"/>
            </c:ext>
          </c:extLst>
        </c:ser>
        <c:ser>
          <c:idx val="5"/>
          <c:order val="5"/>
          <c:tx>
            <c:strRef>
              <c:f>'PV costs through time'!$Q$54</c:f>
              <c:strCache>
                <c:ptCount val="1"/>
                <c:pt idx="0">
                  <c:v>Additional costs from model updates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time'!$R$48:$AB$48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time'!$R$54:$AB$54</c:f>
              <c:numCache>
                <c:formatCode>0%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6.8965517241375174E-2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CD9A-439E-9031-BFDC9E2FB6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11211631"/>
        <c:axId val="1011213295"/>
      </c:lineChart>
      <c:catAx>
        <c:axId val="10112116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1213295"/>
        <c:crosses val="autoZero"/>
        <c:auto val="1"/>
        <c:lblAlgn val="ctr"/>
        <c:lblOffset val="100"/>
        <c:noMultiLvlLbl val="0"/>
      </c:catAx>
      <c:valAx>
        <c:axId val="10112132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112116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1.7334610633407559E-2"/>
          <c:y val="0.77798897534236267"/>
          <c:w val="0.97092470593401414"/>
          <c:h val="0.2220110246576373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Utility scale PV cost through</a:t>
            </a:r>
            <a:r>
              <a:rPr lang="en-GB" baseline="0"/>
              <a:t> time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'PV costs through time'!$Q$40</c:f>
              <c:strCache>
                <c:ptCount val="1"/>
                <c:pt idx="0">
                  <c:v>Module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'PV costs through time'!$R$39:$AB$39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time'!$R$40:$AB$40</c:f>
              <c:numCache>
                <c:formatCode>General</c:formatCode>
                <c:ptCount val="11"/>
                <c:pt idx="0">
                  <c:v>2.50790513833992</c:v>
                </c:pt>
                <c:pt idx="1">
                  <c:v>2.2588932806324098</c:v>
                </c:pt>
                <c:pt idx="2">
                  <c:v>1.1739130434782601</c:v>
                </c:pt>
                <c:pt idx="3">
                  <c:v>0.72074000878347899</c:v>
                </c:pt>
                <c:pt idx="4">
                  <c:v>0.72669669216317401</c:v>
                </c:pt>
                <c:pt idx="5">
                  <c:v>0.72074000878348099</c:v>
                </c:pt>
                <c:pt idx="6">
                  <c:v>0.690956591885029</c:v>
                </c:pt>
                <c:pt idx="7">
                  <c:v>0.36929568938173402</c:v>
                </c:pt>
                <c:pt idx="8">
                  <c:v>0.47651599021616597</c:v>
                </c:pt>
                <c:pt idx="9">
                  <c:v>0.39312242290050098</c:v>
                </c:pt>
                <c:pt idx="10">
                  <c:v>0.37947446994095502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982-48AD-9248-72641727A3C8}"/>
            </c:ext>
          </c:extLst>
        </c:ser>
        <c:ser>
          <c:idx val="1"/>
          <c:order val="1"/>
          <c:tx>
            <c:strRef>
              <c:f>'PV costs through time'!$Q$41</c:f>
              <c:strCache>
                <c:ptCount val="1"/>
                <c:pt idx="0">
                  <c:v>Inverter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'PV costs through time'!$R$39:$AB$39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time'!$R$41:$AB$41</c:f>
              <c:numCache>
                <c:formatCode>General</c:formatCode>
                <c:ptCount val="11"/>
                <c:pt idx="0">
                  <c:v>0.32015810276678991</c:v>
                </c:pt>
                <c:pt idx="1">
                  <c:v>0.32015810276679035</c:v>
                </c:pt>
                <c:pt idx="2">
                  <c:v>0.30237154150196988</c:v>
                </c:pt>
                <c:pt idx="3">
                  <c:v>0.18465718477041504</c:v>
                </c:pt>
                <c:pt idx="4">
                  <c:v>0.11913366759381194</c:v>
                </c:pt>
                <c:pt idx="5">
                  <c:v>0.12509035097350696</c:v>
                </c:pt>
                <c:pt idx="6">
                  <c:v>0.12509035097350696</c:v>
                </c:pt>
                <c:pt idx="7">
                  <c:v>8.339356731567299E-2</c:v>
                </c:pt>
                <c:pt idx="8">
                  <c:v>6.5523517176595991E-2</c:v>
                </c:pt>
                <c:pt idx="9">
                  <c:v>3.5740100278140008E-2</c:v>
                </c:pt>
                <c:pt idx="10">
                  <c:v>1.9604636339235981E-2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982-48AD-9248-72641727A3C8}"/>
            </c:ext>
          </c:extLst>
        </c:ser>
        <c:ser>
          <c:idx val="2"/>
          <c:order val="2"/>
          <c:tx>
            <c:strRef>
              <c:f>'PV costs through time'!$Q$42</c:f>
              <c:strCache>
                <c:ptCount val="1"/>
                <c:pt idx="0">
                  <c:v>Hardware bos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'PV costs through time'!$R$39:$AB$39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time'!$R$42:$AB$42</c:f>
              <c:numCache>
                <c:formatCode>General</c:formatCode>
                <c:ptCount val="11"/>
                <c:pt idx="0">
                  <c:v>0.78260869565218005</c:v>
                </c:pt>
                <c:pt idx="1">
                  <c:v>0.71146245059288971</c:v>
                </c:pt>
                <c:pt idx="2">
                  <c:v>0.56916996047431012</c:v>
                </c:pt>
                <c:pt idx="3">
                  <c:v>0.50631808727369587</c:v>
                </c:pt>
                <c:pt idx="4">
                  <c:v>0.44079457009710399</c:v>
                </c:pt>
                <c:pt idx="5">
                  <c:v>0.41696783657834213</c:v>
                </c:pt>
                <c:pt idx="6">
                  <c:v>0.26209406870638396</c:v>
                </c:pt>
                <c:pt idx="7">
                  <c:v>0.23826733518762699</c:v>
                </c:pt>
                <c:pt idx="8">
                  <c:v>0.20252723490948299</c:v>
                </c:pt>
                <c:pt idx="9">
                  <c:v>0.23826733518762605</c:v>
                </c:pt>
                <c:pt idx="10">
                  <c:v>0.21749385460889098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982-48AD-9248-72641727A3C8}"/>
            </c:ext>
          </c:extLst>
        </c:ser>
        <c:ser>
          <c:idx val="3"/>
          <c:order val="3"/>
          <c:tx>
            <c:strRef>
              <c:f>'PV costs through time'!$Q$43</c:f>
              <c:strCache>
                <c:ptCount val="1"/>
                <c:pt idx="0">
                  <c:v>Soft cost - install labor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'PV costs through time'!$R$39:$AB$39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time'!$R$43:$AB$43</c:f>
              <c:numCache>
                <c:formatCode>General</c:formatCode>
                <c:ptCount val="11"/>
                <c:pt idx="0">
                  <c:v>0.62252964426877</c:v>
                </c:pt>
                <c:pt idx="1">
                  <c:v>0.55138339920949031</c:v>
                </c:pt>
                <c:pt idx="2">
                  <c:v>0.53359683794466006</c:v>
                </c:pt>
                <c:pt idx="3">
                  <c:v>0.5420581875518502</c:v>
                </c:pt>
                <c:pt idx="4">
                  <c:v>0.26805075208607998</c:v>
                </c:pt>
                <c:pt idx="5">
                  <c:v>0.20848391828917001</c:v>
                </c:pt>
                <c:pt idx="6">
                  <c:v>0.17274381801103011</c:v>
                </c:pt>
                <c:pt idx="7">
                  <c:v>0.14891708449226104</c:v>
                </c:pt>
                <c:pt idx="8">
                  <c:v>0.11913366759381006</c:v>
                </c:pt>
                <c:pt idx="9">
                  <c:v>0.11913366759381294</c:v>
                </c:pt>
                <c:pt idx="10">
                  <c:v>0.10671936758893297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982-48AD-9248-72641727A3C8}"/>
            </c:ext>
          </c:extLst>
        </c:ser>
        <c:ser>
          <c:idx val="4"/>
          <c:order val="4"/>
          <c:tx>
            <c:strRef>
              <c:f>'PV costs through time'!$Q$44</c:f>
              <c:strCache>
                <c:ptCount val="1"/>
                <c:pt idx="0">
                  <c:v>Soft cost - Others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numRef>
              <c:f>'PV costs through time'!$R$39:$AB$39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time'!$R$44:$AB$44</c:f>
              <c:numCache>
                <c:formatCode>General</c:formatCode>
                <c:ptCount val="11"/>
                <c:pt idx="0">
                  <c:v>1.47628458498024</c:v>
                </c:pt>
                <c:pt idx="1">
                  <c:v>0.96047430830039016</c:v>
                </c:pt>
                <c:pt idx="2">
                  <c:v>0.72924901185770974</c:v>
                </c:pt>
                <c:pt idx="3">
                  <c:v>0.57184160445030008</c:v>
                </c:pt>
                <c:pt idx="4">
                  <c:v>0.69693195542380004</c:v>
                </c:pt>
                <c:pt idx="5">
                  <c:v>0.62545175486750981</c:v>
                </c:pt>
                <c:pt idx="6">
                  <c:v>0.38718441967988992</c:v>
                </c:pt>
                <c:pt idx="7">
                  <c:v>0.33357426926267497</c:v>
                </c:pt>
                <c:pt idx="8">
                  <c:v>0.31570421912359503</c:v>
                </c:pt>
                <c:pt idx="9">
                  <c:v>0.25018070194700004</c:v>
                </c:pt>
                <c:pt idx="10">
                  <c:v>0.23718197982238109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982-48AD-9248-72641727A3C8}"/>
            </c:ext>
          </c:extLst>
        </c:ser>
        <c:ser>
          <c:idx val="5"/>
          <c:order val="5"/>
          <c:tx>
            <c:strRef>
              <c:f>'PV costs through time'!$Q$45</c:f>
              <c:strCache>
                <c:ptCount val="1"/>
                <c:pt idx="0">
                  <c:v>Additional costs from model updates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numRef>
              <c:f>'PV costs through time'!$R$39:$AB$39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time'!$R$45:$AB$45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7.1146245059284019E-2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8982-48AD-9248-72641727A3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08274191"/>
        <c:axId val="608272943"/>
      </c:barChart>
      <c:catAx>
        <c:axId val="608274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272943"/>
        <c:crosses val="autoZero"/>
        <c:auto val="1"/>
        <c:lblAlgn val="ctr"/>
        <c:lblOffset val="100"/>
        <c:noMultiLvlLbl val="0"/>
      </c:catAx>
      <c:valAx>
        <c:axId val="608272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Cost  per Watt DC (2019 USD)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82741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Cost breakdown</a:t>
            </a:r>
            <a:r>
              <a:rPr lang="en-GB" baseline="0"/>
              <a:t> rooftop PV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'PV costs through time'!$N$198</c:f>
              <c:strCache>
                <c:ptCount val="1"/>
                <c:pt idx="0">
                  <c:v>module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time'!$O$197:$Y$197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time'!$O$198:$Y$198</c:f>
              <c:numCache>
                <c:formatCode>General</c:formatCode>
                <c:ptCount val="11"/>
                <c:pt idx="0">
                  <c:v>0.35595567867035988</c:v>
                </c:pt>
                <c:pt idx="1">
                  <c:v>0.33911671924290221</c:v>
                </c:pt>
                <c:pt idx="2">
                  <c:v>0.25</c:v>
                </c:pt>
                <c:pt idx="3">
                  <c:v>0.19847328244274831</c:v>
                </c:pt>
                <c:pt idx="4">
                  <c:v>0.21387283236994253</c:v>
                </c:pt>
                <c:pt idx="5">
                  <c:v>0.22910216718266363</c:v>
                </c:pt>
                <c:pt idx="6">
                  <c:v>0.22039473684210598</c:v>
                </c:pt>
                <c:pt idx="7">
                  <c:v>0.12720848056537162</c:v>
                </c:pt>
                <c:pt idx="8">
                  <c:v>0.17537313432835833</c:v>
                </c:pt>
                <c:pt idx="9">
                  <c:v>0.14606741573033824</c:v>
                </c:pt>
                <c:pt idx="10">
                  <c:v>0.14122137404580182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183-4ACF-A4AA-CEC48FC114DF}"/>
            </c:ext>
          </c:extLst>
        </c:ser>
        <c:ser>
          <c:idx val="1"/>
          <c:order val="1"/>
          <c:tx>
            <c:strRef>
              <c:f>'PV costs through time'!$N$199</c:f>
              <c:strCache>
                <c:ptCount val="1"/>
                <c:pt idx="0">
                  <c:v>inverter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time'!$O$197:$Y$197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time'!$O$199:$Y$199</c:f>
              <c:numCache>
                <c:formatCode>General</c:formatCode>
                <c:ptCount val="11"/>
                <c:pt idx="0">
                  <c:v>6.2326869806094275E-2</c:v>
                </c:pt>
                <c:pt idx="1">
                  <c:v>0.10883280757097746</c:v>
                </c:pt>
                <c:pt idx="2">
                  <c:v>0.10267857142857019</c:v>
                </c:pt>
                <c:pt idx="3">
                  <c:v>0.1094147582697185</c:v>
                </c:pt>
                <c:pt idx="4">
                  <c:v>9.5375722543350444E-2</c:v>
                </c:pt>
                <c:pt idx="5">
                  <c:v>9.2879256965941237E-2</c:v>
                </c:pt>
                <c:pt idx="6">
                  <c:v>7.5657894736842243E-2</c:v>
                </c:pt>
                <c:pt idx="7">
                  <c:v>7.0671378091872822E-2</c:v>
                </c:pt>
                <c:pt idx="8">
                  <c:v>8.208955223880593E-2</c:v>
                </c:pt>
                <c:pt idx="9">
                  <c:v>8.2397003745317693E-2</c:v>
                </c:pt>
                <c:pt idx="10">
                  <c:v>8.015267175572531E-2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183-4ACF-A4AA-CEC48FC114DF}"/>
            </c:ext>
          </c:extLst>
        </c:ser>
        <c:ser>
          <c:idx val="2"/>
          <c:order val="2"/>
          <c:tx>
            <c:strRef>
              <c:f>'PV costs through time'!$N$200</c:f>
              <c:strCache>
                <c:ptCount val="1"/>
                <c:pt idx="0">
                  <c:v>hardware bos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time'!$O$197:$Y$197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time'!$O$200:$Y$200</c:f>
              <c:numCache>
                <c:formatCode>General</c:formatCode>
                <c:ptCount val="11"/>
                <c:pt idx="0">
                  <c:v>7.7562326869806075E-2</c:v>
                </c:pt>
                <c:pt idx="1">
                  <c:v>8.2018927444795914E-2</c:v>
                </c:pt>
                <c:pt idx="2">
                  <c:v>0.10937500000000107</c:v>
                </c:pt>
                <c:pt idx="3">
                  <c:v>0.12977099236641293</c:v>
                </c:pt>
                <c:pt idx="4">
                  <c:v>0.13872832369942253</c:v>
                </c:pt>
                <c:pt idx="5">
                  <c:v>0.10835913312693662</c:v>
                </c:pt>
                <c:pt idx="6">
                  <c:v>0.11842105263157551</c:v>
                </c:pt>
                <c:pt idx="7">
                  <c:v>0.12720848056537162</c:v>
                </c:pt>
                <c:pt idx="8">
                  <c:v>0.10820895522388092</c:v>
                </c:pt>
                <c:pt idx="9">
                  <c:v>0.10861423220973862</c:v>
                </c:pt>
                <c:pt idx="10">
                  <c:v>9.9236641221374183E-2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183-4ACF-A4AA-CEC48FC114DF}"/>
            </c:ext>
          </c:extLst>
        </c:ser>
        <c:ser>
          <c:idx val="3"/>
          <c:order val="3"/>
          <c:tx>
            <c:strRef>
              <c:f>'PV costs through time'!$N$201</c:f>
              <c:strCache>
                <c:ptCount val="1"/>
                <c:pt idx="0">
                  <c:v>soft cost install labor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time'!$O$197:$Y$197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time'!$O$201:$Y$201</c:f>
              <c:numCache>
                <c:formatCode>General</c:formatCode>
                <c:ptCount val="11"/>
                <c:pt idx="0">
                  <c:v>0.15512465373961221</c:v>
                </c:pt>
                <c:pt idx="1">
                  <c:v>0.10883280757097746</c:v>
                </c:pt>
                <c:pt idx="2">
                  <c:v>0.14508928571428403</c:v>
                </c:pt>
                <c:pt idx="3">
                  <c:v>0.21374045801526756</c:v>
                </c:pt>
                <c:pt idx="4">
                  <c:v>9.8265895953757759E-2</c:v>
                </c:pt>
                <c:pt idx="5">
                  <c:v>9.9071207430339051E-2</c:v>
                </c:pt>
                <c:pt idx="6">
                  <c:v>0.10526315789473835</c:v>
                </c:pt>
                <c:pt idx="7">
                  <c:v>0.1060070671378079</c:v>
                </c:pt>
                <c:pt idx="8">
                  <c:v>0.1007462686567152</c:v>
                </c:pt>
                <c:pt idx="9">
                  <c:v>8.2397003745318054E-2</c:v>
                </c:pt>
                <c:pt idx="10">
                  <c:v>8.7786259541981951E-2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183-4ACF-A4AA-CEC48FC114DF}"/>
            </c:ext>
          </c:extLst>
        </c:ser>
        <c:ser>
          <c:idx val="4"/>
          <c:order val="4"/>
          <c:tx>
            <c:strRef>
              <c:f>'PV costs through time'!$N$202</c:f>
              <c:strCache>
                <c:ptCount val="1"/>
                <c:pt idx="0">
                  <c:v>soft cost others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time'!$O$197:$Y$197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time'!$O$202:$Y$202</c:f>
              <c:numCache>
                <c:formatCode>General</c:formatCode>
                <c:ptCount val="11"/>
                <c:pt idx="0">
                  <c:v>0.34903047091412753</c:v>
                </c:pt>
                <c:pt idx="1">
                  <c:v>0.36119873817034698</c:v>
                </c:pt>
                <c:pt idx="2">
                  <c:v>0.39285714285714468</c:v>
                </c:pt>
                <c:pt idx="3">
                  <c:v>0.3486005089058527</c:v>
                </c:pt>
                <c:pt idx="4">
                  <c:v>0.45375722543352676</c:v>
                </c:pt>
                <c:pt idx="5">
                  <c:v>0.47058823529411947</c:v>
                </c:pt>
                <c:pt idx="6">
                  <c:v>0.48026315789473795</c:v>
                </c:pt>
                <c:pt idx="7">
                  <c:v>0.56890459363957602</c:v>
                </c:pt>
                <c:pt idx="8">
                  <c:v>0.53358208955223962</c:v>
                </c:pt>
                <c:pt idx="9">
                  <c:v>0.49812734082396948</c:v>
                </c:pt>
                <c:pt idx="10">
                  <c:v>0.50000000000000366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183-4ACF-A4AA-CEC48FC114DF}"/>
            </c:ext>
          </c:extLst>
        </c:ser>
        <c:ser>
          <c:idx val="5"/>
          <c:order val="5"/>
          <c:tx>
            <c:strRef>
              <c:f>'PV costs through time'!$N$203</c:f>
              <c:strCache>
                <c:ptCount val="1"/>
                <c:pt idx="0">
                  <c:v>additional costs from model updates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numRef>
              <c:f>'PV costs through time'!$O$197:$Y$197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time'!$O$203:$Y$203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8.2397003745317929E-2</c:v>
                </c:pt>
                <c:pt idx="10">
                  <c:v>9.1603053435113088E-2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C183-4ACF-A4AA-CEC48FC114D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775738816"/>
        <c:axId val="1775757536"/>
      </c:lineChart>
      <c:catAx>
        <c:axId val="1775738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75757536"/>
        <c:crosses val="autoZero"/>
        <c:auto val="1"/>
        <c:lblAlgn val="ctr"/>
        <c:lblOffset val="100"/>
        <c:noMultiLvlLbl val="0"/>
      </c:catAx>
      <c:valAx>
        <c:axId val="1775757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75738816"/>
        <c:crosses val="autoZero"/>
        <c:crossBetween val="between"/>
        <c:majorUnit val="0.2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'PV costs through time'!$N$190</c:f>
              <c:strCache>
                <c:ptCount val="1"/>
                <c:pt idx="0">
                  <c:v>module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'PV costs through time'!$O$181:$Y$181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time'!$O$190:$Y$190</c:f>
              <c:numCache>
                <c:formatCode>General</c:formatCode>
                <c:ptCount val="11"/>
                <c:pt idx="0">
                  <c:v>2.6803462603878101</c:v>
                </c:pt>
                <c:pt idx="1">
                  <c:v>2.24231301939058</c:v>
                </c:pt>
                <c:pt idx="2">
                  <c:v>1.16808864265928</c:v>
                </c:pt>
                <c:pt idx="3">
                  <c:v>0.81349030470914097</c:v>
                </c:pt>
                <c:pt idx="4">
                  <c:v>0.77177285318559596</c:v>
                </c:pt>
                <c:pt idx="5">
                  <c:v>0.77177285318559796</c:v>
                </c:pt>
                <c:pt idx="6">
                  <c:v>0.69876731301939199</c:v>
                </c:pt>
                <c:pt idx="7">
                  <c:v>0.37545706371191201</c:v>
                </c:pt>
                <c:pt idx="8">
                  <c:v>0.49018005540166198</c:v>
                </c:pt>
                <c:pt idx="9">
                  <c:v>0.40674515235457298</c:v>
                </c:pt>
                <c:pt idx="10">
                  <c:v>0.38588642659279798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E9F-45AF-AF1E-2AD1B4BE7CDB}"/>
            </c:ext>
          </c:extLst>
        </c:ser>
        <c:ser>
          <c:idx val="1"/>
          <c:order val="1"/>
          <c:tx>
            <c:strRef>
              <c:f>'PV costs through time'!$N$191</c:f>
              <c:strCache>
                <c:ptCount val="1"/>
                <c:pt idx="0">
                  <c:v>inverter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'PV costs through time'!$O$181:$Y$181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time'!$O$191:$Y$191</c:f>
              <c:numCache>
                <c:formatCode>General</c:formatCode>
                <c:ptCount val="11"/>
                <c:pt idx="0">
                  <c:v>0.46932132963988993</c:v>
                </c:pt>
                <c:pt idx="1">
                  <c:v>0.71962603878115994</c:v>
                </c:pt>
                <c:pt idx="2">
                  <c:v>0.47975069252076996</c:v>
                </c:pt>
                <c:pt idx="3">
                  <c:v>0.4484626038781091</c:v>
                </c:pt>
                <c:pt idx="4">
                  <c:v>0.34416897506924393</c:v>
                </c:pt>
                <c:pt idx="5">
                  <c:v>0.31288088642658207</c:v>
                </c:pt>
                <c:pt idx="6">
                  <c:v>0.23987534626038798</c:v>
                </c:pt>
                <c:pt idx="7">
                  <c:v>0.20858725761772801</c:v>
                </c:pt>
                <c:pt idx="8">
                  <c:v>0.22944598337950106</c:v>
                </c:pt>
                <c:pt idx="9">
                  <c:v>0.22944598337949906</c:v>
                </c:pt>
                <c:pt idx="10">
                  <c:v>0.21901662049861498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E9F-45AF-AF1E-2AD1B4BE7CDB}"/>
            </c:ext>
          </c:extLst>
        </c:ser>
        <c:ser>
          <c:idx val="2"/>
          <c:order val="2"/>
          <c:tx>
            <c:strRef>
              <c:f>'PV costs through time'!$N$192</c:f>
              <c:strCache>
                <c:ptCount val="1"/>
                <c:pt idx="0">
                  <c:v>hardware bos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numRef>
              <c:f>'PV costs through time'!$O$181:$Y$181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time'!$O$192:$Y$192</c:f>
              <c:numCache>
                <c:formatCode>General</c:formatCode>
                <c:ptCount val="11"/>
                <c:pt idx="0">
                  <c:v>0.58404432132963979</c:v>
                </c:pt>
                <c:pt idx="1">
                  <c:v>0.54232686980610012</c:v>
                </c:pt>
                <c:pt idx="2">
                  <c:v>0.51103878116344004</c:v>
                </c:pt>
                <c:pt idx="3">
                  <c:v>0.53189750692520987</c:v>
                </c:pt>
                <c:pt idx="4">
                  <c:v>0.50060941828255001</c:v>
                </c:pt>
                <c:pt idx="5">
                  <c:v>0.36502770083102987</c:v>
                </c:pt>
                <c:pt idx="6">
                  <c:v>0.37545706371190002</c:v>
                </c:pt>
                <c:pt idx="7">
                  <c:v>0.37545706371191201</c:v>
                </c:pt>
                <c:pt idx="8">
                  <c:v>0.30245152354570704</c:v>
                </c:pt>
                <c:pt idx="9">
                  <c:v>0.30245152354570792</c:v>
                </c:pt>
                <c:pt idx="10">
                  <c:v>0.27116343490304706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E9F-45AF-AF1E-2AD1B4BE7CDB}"/>
            </c:ext>
          </c:extLst>
        </c:ser>
        <c:ser>
          <c:idx val="3"/>
          <c:order val="3"/>
          <c:tx>
            <c:strRef>
              <c:f>'PV costs through time'!$N$193</c:f>
              <c:strCache>
                <c:ptCount val="1"/>
                <c:pt idx="0">
                  <c:v>soft cost install labor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numRef>
              <c:f>'PV costs through time'!$O$181:$Y$181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time'!$O$193:$Y$193</c:f>
              <c:numCache>
                <c:formatCode>General</c:formatCode>
                <c:ptCount val="11"/>
                <c:pt idx="0">
                  <c:v>1.16808864265928</c:v>
                </c:pt>
                <c:pt idx="1">
                  <c:v>0.71962603878115994</c:v>
                </c:pt>
                <c:pt idx="2">
                  <c:v>0.67790858725761005</c:v>
                </c:pt>
                <c:pt idx="3">
                  <c:v>0.87606648199446013</c:v>
                </c:pt>
                <c:pt idx="4">
                  <c:v>0.35459833795014006</c:v>
                </c:pt>
                <c:pt idx="5">
                  <c:v>0.33373961218836001</c:v>
                </c:pt>
                <c:pt idx="6">
                  <c:v>0.33373961218837001</c:v>
                </c:pt>
                <c:pt idx="7">
                  <c:v>0.31288088642658807</c:v>
                </c:pt>
                <c:pt idx="8">
                  <c:v>0.28159279778392987</c:v>
                </c:pt>
                <c:pt idx="9">
                  <c:v>0.22944598337950006</c:v>
                </c:pt>
                <c:pt idx="10">
                  <c:v>0.23987534626037987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E9F-45AF-AF1E-2AD1B4BE7CDB}"/>
            </c:ext>
          </c:extLst>
        </c:ser>
        <c:ser>
          <c:idx val="4"/>
          <c:order val="4"/>
          <c:tx>
            <c:strRef>
              <c:f>'PV costs through time'!$N$194</c:f>
              <c:strCache>
                <c:ptCount val="1"/>
                <c:pt idx="0">
                  <c:v>soft cost others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numRef>
              <c:f>'PV costs through time'!$O$181:$Y$181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time'!$O$194:$Y$194</c:f>
              <c:numCache>
                <c:formatCode>General</c:formatCode>
                <c:ptCount val="11"/>
                <c:pt idx="0">
                  <c:v>2.6281994459833804</c:v>
                </c:pt>
                <c:pt idx="1">
                  <c:v>2.3883240997229898</c:v>
                </c:pt>
                <c:pt idx="2">
                  <c:v>1.83556786703602</c:v>
                </c:pt>
                <c:pt idx="3">
                  <c:v>1.4288227146814396</c:v>
                </c:pt>
                <c:pt idx="4">
                  <c:v>1.63740997229917</c:v>
                </c:pt>
                <c:pt idx="5">
                  <c:v>1.5852631578947403</c:v>
                </c:pt>
                <c:pt idx="6">
                  <c:v>1.5226869806094199</c:v>
                </c:pt>
                <c:pt idx="7">
                  <c:v>1.6791274238227099</c:v>
                </c:pt>
                <c:pt idx="8">
                  <c:v>1.49139889196676</c:v>
                </c:pt>
                <c:pt idx="9">
                  <c:v>1.3871052631578902</c:v>
                </c:pt>
                <c:pt idx="10">
                  <c:v>1.3662465373961299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E9F-45AF-AF1E-2AD1B4BE7CDB}"/>
            </c:ext>
          </c:extLst>
        </c:ser>
        <c:ser>
          <c:idx val="5"/>
          <c:order val="5"/>
          <c:tx>
            <c:strRef>
              <c:f>'PV costs through time'!$N$195</c:f>
              <c:strCache>
                <c:ptCount val="1"/>
                <c:pt idx="0">
                  <c:v>additional costs from model updates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numRef>
              <c:f>'PV costs through time'!$O$181:$Y$181</c:f>
              <c:numCache>
                <c:formatCode>General</c:formatCode>
                <c:ptCount val="11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  <c:pt idx="6">
                  <c:v>2016</c:v>
                </c:pt>
                <c:pt idx="7">
                  <c:v>2017</c:v>
                </c:pt>
                <c:pt idx="8">
                  <c:v>2018</c:v>
                </c:pt>
                <c:pt idx="9">
                  <c:v>2019</c:v>
                </c:pt>
                <c:pt idx="10">
                  <c:v>2020</c:v>
                </c:pt>
              </c:numCache>
            </c:numRef>
          </c:cat>
          <c:val>
            <c:numRef>
              <c:f>'PV costs through time'!$O$195:$Y$195</c:f>
              <c:numCache>
                <c:formatCode>General</c:formatCode>
                <c:ptCount val="11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0.22944598337949973</c:v>
                </c:pt>
                <c:pt idx="10">
                  <c:v>0.25030470914127001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FE9F-45AF-AF1E-2AD1B4BE7CD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729870880"/>
        <c:axId val="1729874624"/>
      </c:barChart>
      <c:catAx>
        <c:axId val="17298708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9874624"/>
        <c:crosses val="autoZero"/>
        <c:auto val="1"/>
        <c:lblAlgn val="ctr"/>
        <c:lblOffset val="100"/>
        <c:noMultiLvlLbl val="0"/>
      </c:catAx>
      <c:valAx>
        <c:axId val="1729874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98708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3" Type="http://schemas.openxmlformats.org/officeDocument/2006/relationships/image" Target="../media/image3.png"/><Relationship Id="rId7" Type="http://schemas.openxmlformats.org/officeDocument/2006/relationships/chart" Target="../charts/chart1.xml"/><Relationship Id="rId12" Type="http://schemas.openxmlformats.org/officeDocument/2006/relationships/chart" Target="../charts/chart4.xml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chart" Target="../charts/chart3.xml"/><Relationship Id="rId5" Type="http://schemas.openxmlformats.org/officeDocument/2006/relationships/image" Target="../media/image5.png"/><Relationship Id="rId10" Type="http://schemas.openxmlformats.org/officeDocument/2006/relationships/chart" Target="../charts/chart2.xml"/><Relationship Id="rId4" Type="http://schemas.openxmlformats.org/officeDocument/2006/relationships/image" Target="../media/image4.png"/><Relationship Id="rId9" Type="http://schemas.openxmlformats.org/officeDocument/2006/relationships/image" Target="../media/image8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3" Type="http://schemas.openxmlformats.org/officeDocument/2006/relationships/image" Target="../media/image28.png"/><Relationship Id="rId7" Type="http://schemas.openxmlformats.org/officeDocument/2006/relationships/image" Target="../media/image32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10" Type="http://schemas.openxmlformats.org/officeDocument/2006/relationships/image" Target="../media/image35.png"/><Relationship Id="rId4" Type="http://schemas.openxmlformats.org/officeDocument/2006/relationships/image" Target="../media/image29.png"/><Relationship Id="rId9" Type="http://schemas.openxmlformats.org/officeDocument/2006/relationships/image" Target="../media/image34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19.png"/><Relationship Id="rId4" Type="http://schemas.openxmlformats.org/officeDocument/2006/relationships/image" Target="../media/image3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4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440883</xdr:colOff>
      <xdr:row>23</xdr:row>
      <xdr:rowOff>93895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0862958-B139-4545-9E2E-93B285D15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60"/>
          <a:ext cx="5934903" cy="3943900"/>
        </a:xfrm>
        <a:prstGeom prst="rect">
          <a:avLst/>
        </a:prstGeom>
      </xdr:spPr>
    </xdr:pic>
    <xdr:clientData/>
  </xdr:twoCellAnchor>
  <xdr:twoCellAnchor editAs="oneCell">
    <xdr:from>
      <xdr:col>10</xdr:col>
      <xdr:colOff>441960</xdr:colOff>
      <xdr:row>100</xdr:row>
      <xdr:rowOff>83820</xdr:rowOff>
    </xdr:from>
    <xdr:to>
      <xdr:col>19</xdr:col>
      <xdr:colOff>208061</xdr:colOff>
      <xdr:row>121</xdr:row>
      <xdr:rowOff>135798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DFC60CC-15BD-497B-8DAD-144E118F9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37960" y="5753100"/>
          <a:ext cx="5944430" cy="38962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10</xdr:col>
      <xdr:colOff>153272</xdr:colOff>
      <xdr:row>122</xdr:row>
      <xdr:rowOff>860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F2FC8A6-4E57-47DC-BED8-794D2B93A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937760"/>
          <a:ext cx="6249272" cy="49251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152400</xdr:rowOff>
    </xdr:from>
    <xdr:to>
      <xdr:col>15</xdr:col>
      <xdr:colOff>287655</xdr:colOff>
      <xdr:row>51</xdr:row>
      <xdr:rowOff>170210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389234A-F5CA-490E-ADA6-768F198F06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4676775"/>
          <a:ext cx="9427845" cy="4726970"/>
        </a:xfrm>
        <a:prstGeom prst="rect">
          <a:avLst/>
        </a:prstGeom>
      </xdr:spPr>
    </xdr:pic>
    <xdr:clientData/>
  </xdr:twoCellAnchor>
  <xdr:twoCellAnchor editAs="oneCell">
    <xdr:from>
      <xdr:col>29</xdr:col>
      <xdr:colOff>54665</xdr:colOff>
      <xdr:row>30</xdr:row>
      <xdr:rowOff>115626</xdr:rowOff>
    </xdr:from>
    <xdr:to>
      <xdr:col>38</xdr:col>
      <xdr:colOff>588907</xdr:colOff>
      <xdr:row>51</xdr:row>
      <xdr:rowOff>22803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58662B7-566C-43F0-A59D-7EDF3F915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428804" y="5496009"/>
          <a:ext cx="6030167" cy="379950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16</xdr:col>
      <xdr:colOff>915719</xdr:colOff>
      <xdr:row>90</xdr:row>
      <xdr:rowOff>54241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51EE1FA-B229-4FBD-B23A-A81DD5BA97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9692640"/>
          <a:ext cx="9450119" cy="6458851"/>
        </a:xfrm>
        <a:prstGeom prst="rect">
          <a:avLst/>
        </a:prstGeom>
      </xdr:spPr>
    </xdr:pic>
    <xdr:clientData/>
  </xdr:twoCellAnchor>
  <xdr:twoCellAnchor>
    <xdr:from>
      <xdr:col>22</xdr:col>
      <xdr:colOff>135338</xdr:colOff>
      <xdr:row>38</xdr:row>
      <xdr:rowOff>104110</xdr:rowOff>
    </xdr:from>
    <xdr:to>
      <xdr:col>29</xdr:col>
      <xdr:colOff>142875</xdr:colOff>
      <xdr:row>54</xdr:row>
      <xdr:rowOff>19049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11C3DBCC-FC41-496D-84A0-54EE3C7A42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 editAs="oneCell">
    <xdr:from>
      <xdr:col>0</xdr:col>
      <xdr:colOff>0</xdr:colOff>
      <xdr:row>123</xdr:row>
      <xdr:rowOff>185530</xdr:rowOff>
    </xdr:from>
    <xdr:to>
      <xdr:col>10</xdr:col>
      <xdr:colOff>210429</xdr:colOff>
      <xdr:row>152</xdr:row>
      <xdr:rowOff>73207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967768C-B821-4BC5-BE3D-4EA24CFCA0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2820243"/>
          <a:ext cx="6296904" cy="526806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</xdr:row>
      <xdr:rowOff>0</xdr:rowOff>
    </xdr:from>
    <xdr:to>
      <xdr:col>19</xdr:col>
      <xdr:colOff>95711</xdr:colOff>
      <xdr:row>24</xdr:row>
      <xdr:rowOff>172790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139B372-AF7A-4822-8E1F-9727F9549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0" y="371061"/>
          <a:ext cx="6268325" cy="4258269"/>
        </a:xfrm>
        <a:prstGeom prst="rect">
          <a:avLst/>
        </a:prstGeom>
      </xdr:spPr>
    </xdr:pic>
    <xdr:clientData/>
  </xdr:twoCellAnchor>
  <xdr:twoCellAnchor>
    <xdr:from>
      <xdr:col>16</xdr:col>
      <xdr:colOff>79513</xdr:colOff>
      <xdr:row>38</xdr:row>
      <xdr:rowOff>115956</xdr:rowOff>
    </xdr:from>
    <xdr:to>
      <xdr:col>22</xdr:col>
      <xdr:colOff>99392</xdr:colOff>
      <xdr:row>53</xdr:row>
      <xdr:rowOff>76200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DE0FEE14-A7A6-4D33-A805-A4DA278E18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 editAs="oneCell">
    <xdr:from>
      <xdr:col>6</xdr:col>
      <xdr:colOff>0</xdr:colOff>
      <xdr:row>181</xdr:row>
      <xdr:rowOff>0</xdr:rowOff>
    </xdr:from>
    <xdr:to>
      <xdr:col>10</xdr:col>
      <xdr:colOff>169463</xdr:colOff>
      <xdr:row>200</xdr:row>
      <xdr:rowOff>20375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0961B52-8C9B-45DC-B38B-252D9B67FD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r="72401" b="26907"/>
        <a:stretch/>
      </xdr:blipFill>
      <xdr:spPr>
        <a:xfrm>
          <a:off x="3677478" y="32981348"/>
          <a:ext cx="2617305" cy="3478695"/>
        </a:xfrm>
        <a:prstGeom prst="rect">
          <a:avLst/>
        </a:prstGeom>
      </xdr:spPr>
    </xdr:pic>
    <xdr:clientData/>
  </xdr:twoCellAnchor>
  <xdr:twoCellAnchor>
    <xdr:from>
      <xdr:col>16</xdr:col>
      <xdr:colOff>517814</xdr:colOff>
      <xdr:row>201</xdr:row>
      <xdr:rowOff>136121</xdr:rowOff>
    </xdr:from>
    <xdr:to>
      <xdr:col>23</xdr:col>
      <xdr:colOff>152400</xdr:colOff>
      <xdr:row>218</xdr:row>
      <xdr:rowOff>133349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4B9A4122-E3C6-2AB1-1E49-BA758C2A7F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19</xdr:col>
      <xdr:colOff>431050</xdr:colOff>
      <xdr:row>182</xdr:row>
      <xdr:rowOff>114819</xdr:rowOff>
    </xdr:from>
    <xdr:to>
      <xdr:col>27</xdr:col>
      <xdr:colOff>155864</xdr:colOff>
      <xdr:row>198</xdr:row>
      <xdr:rowOff>73775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382F8E12-9375-21B1-7874-3D51DB23D9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544736</xdr:colOff>
      <xdr:row>0</xdr:row>
      <xdr:rowOff>87630</xdr:rowOff>
    </xdr:from>
    <xdr:to>
      <xdr:col>11</xdr:col>
      <xdr:colOff>245774</xdr:colOff>
      <xdr:row>6</xdr:row>
      <xdr:rowOff>175206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7492355-2856-4EBC-B74B-9F7E887C84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49986" y="87630"/>
          <a:ext cx="3972048" cy="2084016"/>
        </a:xfrm>
        <a:prstGeom prst="rect">
          <a:avLst/>
        </a:prstGeom>
      </xdr:spPr>
    </xdr:pic>
    <xdr:clientData/>
  </xdr:twoCellAnchor>
  <xdr:twoCellAnchor editAs="oneCell">
    <xdr:from>
      <xdr:col>5</xdr:col>
      <xdr:colOff>181510</xdr:colOff>
      <xdr:row>7</xdr:row>
      <xdr:rowOff>53386</xdr:rowOff>
    </xdr:from>
    <xdr:to>
      <xdr:col>10</xdr:col>
      <xdr:colOff>341024</xdr:colOff>
      <xdr:row>23</xdr:row>
      <xdr:rowOff>87132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A210A5C-9824-43B9-B06B-9AAC9885B6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6360" y="2234611"/>
          <a:ext cx="3207514" cy="2927441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1</xdr:row>
      <xdr:rowOff>172796</xdr:rowOff>
    </xdr:from>
    <xdr:to>
      <xdr:col>4</xdr:col>
      <xdr:colOff>591603</xdr:colOff>
      <xdr:row>13</xdr:row>
      <xdr:rowOff>97674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855AFDD-FAF2-4E1C-8276-E68142753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9075" y="896696"/>
          <a:ext cx="4268253" cy="21003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173355</xdr:rowOff>
    </xdr:from>
    <xdr:to>
      <xdr:col>7</xdr:col>
      <xdr:colOff>91476</xdr:colOff>
      <xdr:row>48</xdr:row>
      <xdr:rowOff>58090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B39E6D2-E19B-4680-8373-0815F9145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6326505"/>
          <a:ext cx="5829336" cy="38566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562</xdr:rowOff>
    </xdr:from>
    <xdr:to>
      <xdr:col>7</xdr:col>
      <xdr:colOff>129540</xdr:colOff>
      <xdr:row>70</xdr:row>
      <xdr:rowOff>18125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89DEF87-1742-4233-B203-D229B2696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135162"/>
          <a:ext cx="5867400" cy="4002823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57150</xdr:colOff>
      <xdr:row>4</xdr:row>
      <xdr:rowOff>6473</xdr:rowOff>
    </xdr:from>
    <xdr:to>
      <xdr:col>10</xdr:col>
      <xdr:colOff>268327</xdr:colOff>
      <xdr:row>31</xdr:row>
      <xdr:rowOff>92477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CD25B0F-E884-4648-BDD5-7FE9C68AA1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50" y="1463798"/>
          <a:ext cx="7831177" cy="497613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20955</xdr:colOff>
      <xdr:row>3</xdr:row>
      <xdr:rowOff>2722</xdr:rowOff>
    </xdr:from>
    <xdr:to>
      <xdr:col>9</xdr:col>
      <xdr:colOff>12669</xdr:colOff>
      <xdr:row>25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0AD38B8-06C7-4F2B-BA9A-B49DA08FD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55" y="1098097"/>
          <a:ext cx="8154639" cy="4073978"/>
        </a:xfrm>
        <a:prstGeom prst="rect">
          <a:avLst/>
        </a:prstGeom>
      </xdr:spPr>
    </xdr:pic>
    <xdr:clientData/>
  </xdr:twoCellAnchor>
  <xdr:twoCellAnchor editAs="oneCell">
    <xdr:from>
      <xdr:col>0</xdr:col>
      <xdr:colOff>72390</xdr:colOff>
      <xdr:row>25</xdr:row>
      <xdr:rowOff>112686</xdr:rowOff>
    </xdr:from>
    <xdr:to>
      <xdr:col>8</xdr:col>
      <xdr:colOff>409295</xdr:colOff>
      <xdr:row>39</xdr:row>
      <xdr:rowOff>10021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50F2619-626B-47A2-898E-A9B2966A7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390" y="5189511"/>
          <a:ext cx="7890230" cy="243098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59054</xdr:colOff>
      <xdr:row>1</xdr:row>
      <xdr:rowOff>28435</xdr:rowOff>
    </xdr:from>
    <xdr:to>
      <xdr:col>7</xdr:col>
      <xdr:colOff>98596</xdr:colOff>
      <xdr:row>26</xdr:row>
      <xdr:rowOff>63882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5AB247-A4C1-4397-8061-0C53E22E4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054" y="1123810"/>
          <a:ext cx="6468917" cy="455982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76200</xdr:rowOff>
    </xdr:from>
    <xdr:to>
      <xdr:col>4</xdr:col>
      <xdr:colOff>77081</xdr:colOff>
      <xdr:row>31</xdr:row>
      <xdr:rowOff>20005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63C938F-980F-4D1E-86FF-5DCF393D8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990600"/>
          <a:ext cx="4963406" cy="5369245"/>
        </a:xfrm>
        <a:prstGeom prst="rect">
          <a:avLst/>
        </a:prstGeom>
      </xdr:spPr>
    </xdr:pic>
    <xdr:clientData/>
  </xdr:twoCellAnchor>
  <xdr:twoCellAnchor editAs="oneCell">
    <xdr:from>
      <xdr:col>4</xdr:col>
      <xdr:colOff>133350</xdr:colOff>
      <xdr:row>0</xdr:row>
      <xdr:rowOff>114300</xdr:rowOff>
    </xdr:from>
    <xdr:to>
      <xdr:col>13</xdr:col>
      <xdr:colOff>568965</xdr:colOff>
      <xdr:row>16</xdr:row>
      <xdr:rowOff>122914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D15E56A-D74C-469C-97D7-FE238CE6F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19675" y="114300"/>
          <a:ext cx="5922015" cy="3628114"/>
        </a:xfrm>
        <a:prstGeom prst="rect">
          <a:avLst/>
        </a:prstGeom>
      </xdr:spPr>
    </xdr:pic>
    <xdr:clientData/>
  </xdr:twoCellAnchor>
  <xdr:twoCellAnchor editAs="oneCell">
    <xdr:from>
      <xdr:col>4</xdr:col>
      <xdr:colOff>66674</xdr:colOff>
      <xdr:row>16</xdr:row>
      <xdr:rowOff>62865</xdr:rowOff>
    </xdr:from>
    <xdr:to>
      <xdr:col>13</xdr:col>
      <xdr:colOff>149883</xdr:colOff>
      <xdr:row>23</xdr:row>
      <xdr:rowOff>91475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028FB88-01AA-4117-9C59-7CB789FDA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952999" y="3691890"/>
          <a:ext cx="5569609" cy="1299245"/>
        </a:xfrm>
        <a:prstGeom prst="rect">
          <a:avLst/>
        </a:prstGeom>
      </xdr:spPr>
    </xdr:pic>
    <xdr:clientData/>
  </xdr:twoCellAnchor>
  <xdr:twoCellAnchor editAs="oneCell">
    <xdr:from>
      <xdr:col>4</xdr:col>
      <xdr:colOff>56289</xdr:colOff>
      <xdr:row>23</xdr:row>
      <xdr:rowOff>114300</xdr:rowOff>
    </xdr:from>
    <xdr:to>
      <xdr:col>12</xdr:col>
      <xdr:colOff>229897</xdr:colOff>
      <xdr:row>41</xdr:row>
      <xdr:rowOff>16052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AAD508-7480-4D2C-A7C1-465ADD03DD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942614" y="5010150"/>
          <a:ext cx="5050408" cy="3163112"/>
        </a:xfrm>
        <a:prstGeom prst="rect">
          <a:avLst/>
        </a:prstGeom>
      </xdr:spPr>
    </xdr:pic>
    <xdr:clientData/>
  </xdr:twoCellAnchor>
  <xdr:twoCellAnchor editAs="oneCell">
    <xdr:from>
      <xdr:col>4</xdr:col>
      <xdr:colOff>81915</xdr:colOff>
      <xdr:row>40</xdr:row>
      <xdr:rowOff>146489</xdr:rowOff>
    </xdr:from>
    <xdr:to>
      <xdr:col>12</xdr:col>
      <xdr:colOff>161311</xdr:colOff>
      <xdr:row>47</xdr:row>
      <xdr:rowOff>57452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4895191-A5F0-4425-B7A4-42D99912A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68240" y="8118914"/>
          <a:ext cx="4954291" cy="11739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30480</xdr:rowOff>
    </xdr:from>
    <xdr:to>
      <xdr:col>4</xdr:col>
      <xdr:colOff>134595</xdr:colOff>
      <xdr:row>42</xdr:row>
      <xdr:rowOff>151045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65E23CE-9E7E-4824-A07D-82A299BC2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6374130"/>
          <a:ext cx="5017110" cy="211129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</xdr:colOff>
      <xdr:row>2</xdr:row>
      <xdr:rowOff>116071</xdr:rowOff>
    </xdr:from>
    <xdr:to>
      <xdr:col>8</xdr:col>
      <xdr:colOff>323762</xdr:colOff>
      <xdr:row>15</xdr:row>
      <xdr:rowOff>21476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AE5C94-1ADE-4036-88F4-09A90907C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" y="478021"/>
          <a:ext cx="7886612" cy="22657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289560</xdr:colOff>
      <xdr:row>2</xdr:row>
      <xdr:rowOff>53340</xdr:rowOff>
    </xdr:from>
    <xdr:to>
      <xdr:col>21</xdr:col>
      <xdr:colOff>538095</xdr:colOff>
      <xdr:row>28</xdr:row>
      <xdr:rowOff>109256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98168DB-9A0A-4D82-B32B-5A0C1BD43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95160" y="419100"/>
          <a:ext cx="6344535" cy="481079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30480</xdr:rowOff>
    </xdr:from>
    <xdr:to>
      <xdr:col>10</xdr:col>
      <xdr:colOff>258062</xdr:colOff>
      <xdr:row>25</xdr:row>
      <xdr:rowOff>111088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218F6D-BAF8-4AAB-A8DD-EEFD9CA64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240"/>
          <a:ext cx="6354062" cy="4286848"/>
        </a:xfrm>
        <a:prstGeom prst="rect">
          <a:avLst/>
        </a:prstGeom>
      </xdr:spPr>
    </xdr:pic>
    <xdr:clientData/>
  </xdr:twoCellAnchor>
  <xdr:twoCellAnchor editAs="oneCell">
    <xdr:from>
      <xdr:col>22</xdr:col>
      <xdr:colOff>205740</xdr:colOff>
      <xdr:row>31</xdr:row>
      <xdr:rowOff>160020</xdr:rowOff>
    </xdr:from>
    <xdr:to>
      <xdr:col>31</xdr:col>
      <xdr:colOff>539927</xdr:colOff>
      <xdr:row>52</xdr:row>
      <xdr:rowOff>139598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AC33CE0-729F-4968-BCD7-8F1DC61EF7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16940" y="5829300"/>
          <a:ext cx="5820587" cy="382005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31</xdr:row>
      <xdr:rowOff>0</xdr:rowOff>
    </xdr:from>
    <xdr:to>
      <xdr:col>22</xdr:col>
      <xdr:colOff>239009</xdr:colOff>
      <xdr:row>58</xdr:row>
      <xdr:rowOff>82616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843CED4-5A42-4FF9-9813-0A65746DB6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15200" y="5669280"/>
          <a:ext cx="6335009" cy="5020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9</xdr:col>
      <xdr:colOff>591398</xdr:colOff>
      <xdr:row>53</xdr:row>
      <xdr:rowOff>107307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EAC2330-3DA2-404F-8EFD-AFBAB56AFC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303520"/>
          <a:ext cx="6077798" cy="4496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91440</xdr:colOff>
      <xdr:row>9</xdr:row>
      <xdr:rowOff>68580</xdr:rowOff>
    </xdr:from>
    <xdr:to>
      <xdr:col>27</xdr:col>
      <xdr:colOff>172480</xdr:colOff>
      <xdr:row>23</xdr:row>
      <xdr:rowOff>175191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E38AC2-F8DE-474C-A0FF-38EC51C174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300460" y="1714500"/>
          <a:ext cx="7382905" cy="267074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2901143</xdr:colOff>
      <xdr:row>0</xdr:row>
      <xdr:rowOff>13854</xdr:rowOff>
    </xdr:from>
    <xdr:to>
      <xdr:col>16</xdr:col>
      <xdr:colOff>158485</xdr:colOff>
      <xdr:row>41</xdr:row>
      <xdr:rowOff>58308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BDE14B-D765-E1A3-2DF5-A48727186D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90416" y="13854"/>
          <a:ext cx="5653196" cy="7428927"/>
        </a:xfrm>
        <a:prstGeom prst="rect">
          <a:avLst/>
        </a:prstGeom>
      </xdr:spPr>
    </xdr:pic>
    <xdr:clientData/>
  </xdr:twoCellAnchor>
  <xdr:twoCellAnchor editAs="oneCell">
    <xdr:from>
      <xdr:col>7</xdr:col>
      <xdr:colOff>6928</xdr:colOff>
      <xdr:row>39</xdr:row>
      <xdr:rowOff>158635</xdr:rowOff>
    </xdr:from>
    <xdr:to>
      <xdr:col>16</xdr:col>
      <xdr:colOff>144088</xdr:colOff>
      <xdr:row>49</xdr:row>
      <xdr:rowOff>152492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101AFF4-85B6-ED03-BA57-92038DFC1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05655" y="7182890"/>
          <a:ext cx="5623560" cy="1794947"/>
        </a:xfrm>
        <a:prstGeom prst="rect">
          <a:avLst/>
        </a:prstGeom>
      </xdr:spPr>
    </xdr:pic>
    <xdr:clientData/>
  </xdr:twoCellAnchor>
  <xdr:twoCellAnchor editAs="oneCell">
    <xdr:from>
      <xdr:col>4</xdr:col>
      <xdr:colOff>3328206</xdr:colOff>
      <xdr:row>12</xdr:row>
      <xdr:rowOff>153647</xdr:rowOff>
    </xdr:from>
    <xdr:to>
      <xdr:col>7</xdr:col>
      <xdr:colOff>210565</xdr:colOff>
      <xdr:row>28</xdr:row>
      <xdr:rowOff>132947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A0DB741-6C1D-D601-7536-AE356437E2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375667" y="2380012"/>
          <a:ext cx="5423385" cy="294778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65667</xdr:colOff>
      <xdr:row>2</xdr:row>
      <xdr:rowOff>100853</xdr:rowOff>
    </xdr:from>
    <xdr:to>
      <xdr:col>21</xdr:col>
      <xdr:colOff>572510</xdr:colOff>
      <xdr:row>59</xdr:row>
      <xdr:rowOff>56030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4F90DD-5D61-4C59-84ED-68461C454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702726" y="1378324"/>
          <a:ext cx="7196755" cy="10174941"/>
        </a:xfrm>
        <a:prstGeom prst="rect">
          <a:avLst/>
        </a:prstGeom>
      </xdr:spPr>
    </xdr:pic>
    <xdr:clientData/>
  </xdr:twoCellAnchor>
  <xdr:twoCellAnchor editAs="oneCell">
    <xdr:from>
      <xdr:col>10</xdr:col>
      <xdr:colOff>382905</xdr:colOff>
      <xdr:row>59</xdr:row>
      <xdr:rowOff>26221</xdr:rowOff>
    </xdr:from>
    <xdr:to>
      <xdr:col>14</xdr:col>
      <xdr:colOff>2020599</xdr:colOff>
      <xdr:row>77</xdr:row>
      <xdr:rowOff>131467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083CF88-EF93-48B5-A7CE-890013A883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809729" y="10245986"/>
          <a:ext cx="3675259" cy="33325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60921</xdr:colOff>
      <xdr:row>41</xdr:row>
      <xdr:rowOff>57013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068D13F-B783-4A11-9D3E-F7E799A4A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952315" cy="70532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56029</xdr:rowOff>
    </xdr:from>
    <xdr:to>
      <xdr:col>7</xdr:col>
      <xdr:colOff>30439</xdr:colOff>
      <xdr:row>54</xdr:row>
      <xdr:rowOff>72492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2C39CDA-A40B-4484-BDA0-B721D4862D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048500"/>
          <a:ext cx="6935168" cy="23472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54</xdr:row>
      <xdr:rowOff>1</xdr:rowOff>
    </xdr:from>
    <xdr:to>
      <xdr:col>7</xdr:col>
      <xdr:colOff>135227</xdr:colOff>
      <xdr:row>69</xdr:row>
      <xdr:rowOff>171900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6A59058-DC10-40EC-AF94-88B332D44A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b="62155"/>
        <a:stretch/>
      </xdr:blipFill>
      <xdr:spPr>
        <a:xfrm>
          <a:off x="0" y="9323295"/>
          <a:ext cx="7034241" cy="2857500"/>
        </a:xfrm>
        <a:prstGeom prst="rect">
          <a:avLst/>
        </a:prstGeom>
      </xdr:spPr>
    </xdr:pic>
    <xdr:clientData/>
  </xdr:twoCellAnchor>
  <xdr:twoCellAnchor editAs="oneCell">
    <xdr:from>
      <xdr:col>7</xdr:col>
      <xdr:colOff>9299</xdr:colOff>
      <xdr:row>24</xdr:row>
      <xdr:rowOff>31712</xdr:rowOff>
    </xdr:from>
    <xdr:to>
      <xdr:col>18</xdr:col>
      <xdr:colOff>345331</xdr:colOff>
      <xdr:row>59</xdr:row>
      <xdr:rowOff>97142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E2FE8C7-4297-4F8F-8985-8BC60E1A8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12123" y="4883859"/>
          <a:ext cx="6992326" cy="63407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7</xdr:col>
      <xdr:colOff>30439</xdr:colOff>
      <xdr:row>102</xdr:row>
      <xdr:rowOff>96512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EEF4402-ABEE-4153-95A5-C9368B0A3B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2192000"/>
          <a:ext cx="6935168" cy="5830114"/>
        </a:xfrm>
        <a:prstGeom prst="rect">
          <a:avLst/>
        </a:prstGeom>
      </xdr:spPr>
    </xdr:pic>
    <xdr:clientData/>
  </xdr:twoCellAnchor>
  <xdr:twoCellAnchor editAs="oneCell">
    <xdr:from>
      <xdr:col>7</xdr:col>
      <xdr:colOff>24315</xdr:colOff>
      <xdr:row>3</xdr:row>
      <xdr:rowOff>78441</xdr:rowOff>
    </xdr:from>
    <xdr:to>
      <xdr:col>18</xdr:col>
      <xdr:colOff>307000</xdr:colOff>
      <xdr:row>11</xdr:row>
      <xdr:rowOff>59702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50C38D2-084A-4C3A-8155-435FFB79C7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27139" y="1165412"/>
          <a:ext cx="6938979" cy="141561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3</xdr:col>
      <xdr:colOff>248174</xdr:colOff>
      <xdr:row>23</xdr:row>
      <xdr:rowOff>95774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B0139B9-C870-46F6-B85B-5FC165B433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5760"/>
          <a:ext cx="3753374" cy="37533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3</xdr:col>
      <xdr:colOff>219595</xdr:colOff>
      <xdr:row>41</xdr:row>
      <xdr:rowOff>149045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5A689A-ECA6-494E-BF35-4E5C4A9F5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206240"/>
          <a:ext cx="3724795" cy="3258005"/>
        </a:xfrm>
        <a:prstGeom prst="rect">
          <a:avLst/>
        </a:prstGeom>
      </xdr:spPr>
    </xdr:pic>
    <xdr:clientData/>
  </xdr:twoCellAnchor>
  <xdr:twoCellAnchor editAs="oneCell">
    <xdr:from>
      <xdr:col>3</xdr:col>
      <xdr:colOff>502920</xdr:colOff>
      <xdr:row>2</xdr:row>
      <xdr:rowOff>144780</xdr:rowOff>
    </xdr:from>
    <xdr:to>
      <xdr:col>9</xdr:col>
      <xdr:colOff>589167</xdr:colOff>
      <xdr:row>12</xdr:row>
      <xdr:rowOff>173614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22980D3-B78A-4A71-91F3-B2C3E7DD0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87140" y="327660"/>
          <a:ext cx="3743847" cy="1857634"/>
        </a:xfrm>
        <a:prstGeom prst="rect">
          <a:avLst/>
        </a:prstGeom>
      </xdr:spPr>
    </xdr:pic>
    <xdr:clientData/>
  </xdr:twoCellAnchor>
  <xdr:twoCellAnchor editAs="oneCell">
    <xdr:from>
      <xdr:col>3</xdr:col>
      <xdr:colOff>518160</xdr:colOff>
      <xdr:row>13</xdr:row>
      <xdr:rowOff>0</xdr:rowOff>
    </xdr:from>
    <xdr:to>
      <xdr:col>9</xdr:col>
      <xdr:colOff>604407</xdr:colOff>
      <xdr:row>43</xdr:row>
      <xdr:rowOff>29345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9DDC337-38A4-428E-8030-8B5ACD78F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02380" y="2194560"/>
          <a:ext cx="3743847" cy="551574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16</xdr:col>
      <xdr:colOff>76721</xdr:colOff>
      <xdr:row>33</xdr:row>
      <xdr:rowOff>10292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83A0894-E2E5-48C0-8959-E5710A92F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551420" y="365760"/>
          <a:ext cx="3734321" cy="549669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33</xdr:row>
      <xdr:rowOff>0</xdr:rowOff>
    </xdr:from>
    <xdr:to>
      <xdr:col>16</xdr:col>
      <xdr:colOff>29089</xdr:colOff>
      <xdr:row>36</xdr:row>
      <xdr:rowOff>70571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FFF442F-8EA4-43F6-93BD-8A5E78EE16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51420" y="5852160"/>
          <a:ext cx="3686689" cy="619211"/>
        </a:xfrm>
        <a:prstGeom prst="rect">
          <a:avLst/>
        </a:prstGeom>
      </xdr:spPr>
    </xdr:pic>
    <xdr:clientData/>
  </xdr:twoCellAnchor>
  <xdr:twoCellAnchor editAs="oneCell">
    <xdr:from>
      <xdr:col>16</xdr:col>
      <xdr:colOff>68580</xdr:colOff>
      <xdr:row>3</xdr:row>
      <xdr:rowOff>0</xdr:rowOff>
    </xdr:from>
    <xdr:to>
      <xdr:col>22</xdr:col>
      <xdr:colOff>126248</xdr:colOff>
      <xdr:row>25</xdr:row>
      <xdr:rowOff>53909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2DDF007-3AD1-4FBD-8EA7-09F6E6D68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277600" y="365760"/>
          <a:ext cx="3715268" cy="4077269"/>
        </a:xfrm>
        <a:prstGeom prst="rect">
          <a:avLst/>
        </a:prstGeom>
      </xdr:spPr>
    </xdr:pic>
    <xdr:clientData/>
  </xdr:twoCellAnchor>
  <xdr:twoCellAnchor editAs="oneCell">
    <xdr:from>
      <xdr:col>16</xdr:col>
      <xdr:colOff>99060</xdr:colOff>
      <xdr:row>25</xdr:row>
      <xdr:rowOff>38100</xdr:rowOff>
    </xdr:from>
    <xdr:to>
      <xdr:col>22</xdr:col>
      <xdr:colOff>137676</xdr:colOff>
      <xdr:row>49</xdr:row>
      <xdr:rowOff>116829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99DFA1F-7F10-4A91-9F17-4F42A7AA3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308080" y="4427220"/>
          <a:ext cx="3696216" cy="4467849"/>
        </a:xfrm>
        <a:prstGeom prst="rect">
          <a:avLst/>
        </a:prstGeom>
      </xdr:spPr>
    </xdr:pic>
    <xdr:clientData/>
  </xdr:twoCellAnchor>
  <xdr:twoCellAnchor editAs="oneCell">
    <xdr:from>
      <xdr:col>22</xdr:col>
      <xdr:colOff>167640</xdr:colOff>
      <xdr:row>3</xdr:row>
      <xdr:rowOff>0</xdr:rowOff>
    </xdr:from>
    <xdr:to>
      <xdr:col>28</xdr:col>
      <xdr:colOff>206256</xdr:colOff>
      <xdr:row>32</xdr:row>
      <xdr:rowOff>164593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0C5EA48-3D71-4297-A616-E8F3C1B0FD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034260" y="365760"/>
          <a:ext cx="3696216" cy="5468113"/>
        </a:xfrm>
        <a:prstGeom prst="rect">
          <a:avLst/>
        </a:prstGeom>
      </xdr:spPr>
    </xdr:pic>
    <xdr:clientData/>
  </xdr:twoCellAnchor>
  <xdr:twoCellAnchor editAs="oneCell">
    <xdr:from>
      <xdr:col>22</xdr:col>
      <xdr:colOff>152400</xdr:colOff>
      <xdr:row>33</xdr:row>
      <xdr:rowOff>0</xdr:rowOff>
    </xdr:from>
    <xdr:to>
      <xdr:col>27</xdr:col>
      <xdr:colOff>76458</xdr:colOff>
      <xdr:row>43</xdr:row>
      <xdr:rowOff>129710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D4F1C7B-F932-4E21-BAFC-34DE62158A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5019020" y="5852160"/>
          <a:ext cx="2972058" cy="195851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35523</xdr:colOff>
      <xdr:row>57</xdr:row>
      <xdr:rowOff>89646</xdr:rowOff>
    </xdr:from>
    <xdr:to>
      <xdr:col>2</xdr:col>
      <xdr:colOff>549491</xdr:colOff>
      <xdr:row>76</xdr:row>
      <xdr:rowOff>15598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5E6319C-C12E-4436-AF83-FED94D1443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23" y="10309411"/>
          <a:ext cx="3638840" cy="3323015"/>
        </a:xfrm>
        <a:prstGeom prst="rect">
          <a:avLst/>
        </a:prstGeom>
      </xdr:spPr>
    </xdr:pic>
    <xdr:clientData/>
  </xdr:twoCellAnchor>
  <xdr:twoCellAnchor editAs="oneCell">
    <xdr:from>
      <xdr:col>0</xdr:col>
      <xdr:colOff>82026</xdr:colOff>
      <xdr:row>31</xdr:row>
      <xdr:rowOff>138281</xdr:rowOff>
    </xdr:from>
    <xdr:to>
      <xdr:col>4</xdr:col>
      <xdr:colOff>434753</xdr:colOff>
      <xdr:row>41</xdr:row>
      <xdr:rowOff>59391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1D84EAC6-405B-4AF7-94C8-6C398BFE7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026" y="6615281"/>
          <a:ext cx="4700385" cy="1721671"/>
        </a:xfrm>
        <a:prstGeom prst="rect">
          <a:avLst/>
        </a:prstGeom>
      </xdr:spPr>
    </xdr:pic>
    <xdr:clientData/>
  </xdr:twoCellAnchor>
  <xdr:twoCellAnchor editAs="oneCell">
    <xdr:from>
      <xdr:col>0</xdr:col>
      <xdr:colOff>1951727</xdr:colOff>
      <xdr:row>14</xdr:row>
      <xdr:rowOff>72726</xdr:rowOff>
    </xdr:from>
    <xdr:to>
      <xdr:col>17</xdr:col>
      <xdr:colOff>134469</xdr:colOff>
      <xdr:row>35</xdr:row>
      <xdr:rowOff>78665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4243C11-9730-4530-958E-ADF5CBD3A2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51727" y="3501726"/>
          <a:ext cx="10342805" cy="3771115"/>
        </a:xfrm>
        <a:prstGeom prst="rect">
          <a:avLst/>
        </a:prstGeom>
      </xdr:spPr>
    </xdr:pic>
    <xdr:clientData/>
  </xdr:twoCellAnchor>
  <xdr:twoCellAnchor editAs="oneCell">
    <xdr:from>
      <xdr:col>5</xdr:col>
      <xdr:colOff>564103</xdr:colOff>
      <xdr:row>33</xdr:row>
      <xdr:rowOff>110611</xdr:rowOff>
    </xdr:from>
    <xdr:to>
      <xdr:col>12</xdr:col>
      <xdr:colOff>285862</xdr:colOff>
      <xdr:row>46</xdr:row>
      <xdr:rowOff>130641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15A53D2-4C42-4F28-B494-034A581B5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528309" y="6946199"/>
          <a:ext cx="3953772" cy="2339424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34290</xdr:rowOff>
    </xdr:from>
    <xdr:to>
      <xdr:col>11</xdr:col>
      <xdr:colOff>327037</xdr:colOff>
      <xdr:row>14</xdr:row>
      <xdr:rowOff>133665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49FC7E-59BB-4F4A-B15F-D99EFBA48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240"/>
          <a:ext cx="9183382" cy="2257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5</xdr:col>
      <xdr:colOff>416076</xdr:colOff>
      <xdr:row>35</xdr:row>
      <xdr:rowOff>133872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EDBEB9A-57B4-4B33-AE01-8CCD3B92A4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714625"/>
          <a:ext cx="5630061" cy="37438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66675</xdr:rowOff>
    </xdr:from>
    <xdr:to>
      <xdr:col>11</xdr:col>
      <xdr:colOff>264165</xdr:colOff>
      <xdr:row>59</xdr:row>
      <xdr:rowOff>55774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ED1BE0A-4F81-47AD-86D5-50057C92A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305675"/>
          <a:ext cx="9124320" cy="37933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26670</xdr:rowOff>
    </xdr:from>
    <xdr:to>
      <xdr:col>10</xdr:col>
      <xdr:colOff>555583</xdr:colOff>
      <xdr:row>79</xdr:row>
      <xdr:rowOff>133867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E870696-A2BA-43D9-94B8-610CF8927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1066145"/>
          <a:ext cx="8802328" cy="371336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ersonal/sedm6479_ox_ac_uk/Documents/Documents/Ox/Energy%20transition%20jobs%20multilayer/analysis/Energy%20sector%20disaggregation/Data/Synthetic%20IO%20sectors%20energy%20technologies%20al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st vectors with fuel cost"/>
      <sheetName val="opex_for_A_inclusion"/>
      <sheetName val="summing to unity"/>
      <sheetName val="Cost vectors"/>
      <sheetName val="Cost vectors detail"/>
      <sheetName val="Literature summary"/>
      <sheetName val="PV costs through time"/>
      <sheetName val="Wind cost through time"/>
      <sheetName val="gas fuel and opex"/>
      <sheetName val="Garret-Peltier 2017"/>
      <sheetName val="Pollin et al. 2014"/>
      <sheetName val="Pollin et al. 2015"/>
      <sheetName val="F Dell'Anna 2021"/>
      <sheetName val="Osullivan&amp;edler 2020"/>
      <sheetName val="Kahouli&amp;Martin 2018"/>
      <sheetName val="Mikulic et al 2018"/>
      <sheetName val="Lehr et al 2008"/>
      <sheetName val="Aldieri et al 2020"/>
      <sheetName val="Ram et al 2020"/>
      <sheetName val="Rutowitz et al. 2015"/>
      <sheetName val="Fragkos&amp;paroussos 2018"/>
      <sheetName val="code names"/>
    </sheetNames>
    <sheetDataSet>
      <sheetData sheetId="0" refreshError="1"/>
      <sheetData sheetId="1" refreshError="1"/>
      <sheetData sheetId="2" refreshError="1"/>
      <sheetData sheetId="3" refreshError="1"/>
      <sheetData sheetId="4">
        <row r="4">
          <cell r="AD4">
            <v>0</v>
          </cell>
          <cell r="AF4">
            <v>0</v>
          </cell>
        </row>
        <row r="5">
          <cell r="AD5">
            <v>0</v>
          </cell>
          <cell r="AF5">
            <v>0</v>
          </cell>
        </row>
        <row r="6">
          <cell r="AD6">
            <v>0.5</v>
          </cell>
          <cell r="AF6">
            <v>0</v>
          </cell>
        </row>
        <row r="7">
          <cell r="AD7">
            <v>0</v>
          </cell>
          <cell r="AF7">
            <v>0.5</v>
          </cell>
        </row>
        <row r="8">
          <cell r="AD8">
            <v>0</v>
          </cell>
          <cell r="AF8">
            <v>0</v>
          </cell>
        </row>
        <row r="9">
          <cell r="AD9">
            <v>0</v>
          </cell>
          <cell r="AF9">
            <v>0</v>
          </cell>
        </row>
        <row r="10">
          <cell r="AD10">
            <v>0</v>
          </cell>
          <cell r="AF10">
            <v>0</v>
          </cell>
        </row>
        <row r="11">
          <cell r="AD11">
            <v>0.25</v>
          </cell>
          <cell r="AF11">
            <v>0.5</v>
          </cell>
        </row>
        <row r="12">
          <cell r="AD12">
            <v>0</v>
          </cell>
          <cell r="AF12">
            <v>0</v>
          </cell>
        </row>
        <row r="13">
          <cell r="AD13">
            <v>0</v>
          </cell>
          <cell r="AF13">
            <v>0</v>
          </cell>
        </row>
        <row r="14">
          <cell r="AD14">
            <v>0</v>
          </cell>
          <cell r="AF14">
            <v>0</v>
          </cell>
        </row>
        <row r="15">
          <cell r="AD15">
            <v>0</v>
          </cell>
          <cell r="AF15">
            <v>0</v>
          </cell>
        </row>
        <row r="16">
          <cell r="AD16">
            <v>0</v>
          </cell>
          <cell r="AF16">
            <v>0</v>
          </cell>
        </row>
        <row r="17">
          <cell r="AD17">
            <v>0</v>
          </cell>
          <cell r="AF17">
            <v>0</v>
          </cell>
        </row>
        <row r="18">
          <cell r="AD18">
            <v>0</v>
          </cell>
          <cell r="AF18">
            <v>0</v>
          </cell>
        </row>
        <row r="19">
          <cell r="AD19">
            <v>0</v>
          </cell>
          <cell r="AF19">
            <v>0</v>
          </cell>
        </row>
        <row r="20">
          <cell r="AD20">
            <v>0</v>
          </cell>
          <cell r="AF20">
            <v>0</v>
          </cell>
        </row>
        <row r="21">
          <cell r="AD21">
            <v>0</v>
          </cell>
          <cell r="AF21">
            <v>0</v>
          </cell>
        </row>
        <row r="22">
          <cell r="AD22">
            <v>0.25</v>
          </cell>
          <cell r="AF22">
            <v>0</v>
          </cell>
        </row>
        <row r="23">
          <cell r="AD23">
            <v>0</v>
          </cell>
          <cell r="AF23">
            <v>0</v>
          </cell>
        </row>
        <row r="24">
          <cell r="AD24">
            <v>0</v>
          </cell>
          <cell r="AF24">
            <v>0</v>
          </cell>
        </row>
        <row r="25">
          <cell r="AD25">
            <v>0</v>
          </cell>
          <cell r="AF25">
            <v>0</v>
          </cell>
        </row>
        <row r="26">
          <cell r="AD26">
            <v>0</v>
          </cell>
          <cell r="AF26">
            <v>0</v>
          </cell>
        </row>
        <row r="27">
          <cell r="AD27">
            <v>0</v>
          </cell>
          <cell r="AF27">
            <v>0</v>
          </cell>
        </row>
        <row r="28">
          <cell r="AD28">
            <v>0</v>
          </cell>
          <cell r="AF28">
            <v>0</v>
          </cell>
        </row>
        <row r="29">
          <cell r="AD29">
            <v>0</v>
          </cell>
          <cell r="AF29">
            <v>0</v>
          </cell>
        </row>
      </sheetData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 2013 - 2022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E63FD1-665F-4A7E-B675-F37F8B781AA9}">
  <dimension ref="A1:M31"/>
  <sheetViews>
    <sheetView zoomScaleNormal="100" workbookViewId="0">
      <pane xSplit="2" ySplit="1" topLeftCell="C2" activePane="bottomRight" state="frozen"/>
      <selection pane="topRight" activeCell="C1" sqref="C1"/>
      <selection pane="bottomLeft" activeCell="A3" sqref="A3"/>
      <selection pane="bottomRight" activeCell="M5" sqref="M5"/>
    </sheetView>
  </sheetViews>
  <sheetFormatPr defaultRowHeight="14.4" x14ac:dyDescent="0.3"/>
  <cols>
    <col min="1" max="1" width="20.44140625" customWidth="1"/>
    <col min="2" max="2" width="12.21875" customWidth="1"/>
    <col min="3" max="8" width="8.88671875" customWidth="1"/>
  </cols>
  <sheetData>
    <row r="1" spans="1:13" x14ac:dyDescent="0.3">
      <c r="A1" t="s">
        <v>390</v>
      </c>
      <c r="B1" t="s">
        <v>503</v>
      </c>
      <c r="C1" t="s">
        <v>35</v>
      </c>
      <c r="D1" t="s">
        <v>36</v>
      </c>
      <c r="E1" t="s">
        <v>391</v>
      </c>
      <c r="F1" t="s">
        <v>25</v>
      </c>
      <c r="G1" t="s">
        <v>358</v>
      </c>
      <c r="H1" t="s">
        <v>46</v>
      </c>
      <c r="I1" t="s">
        <v>355</v>
      </c>
      <c r="J1" t="s">
        <v>394</v>
      </c>
      <c r="K1" t="s">
        <v>389</v>
      </c>
      <c r="L1" t="s">
        <v>572</v>
      </c>
    </row>
    <row r="2" spans="1:13" x14ac:dyDescent="0.3">
      <c r="A2" t="s">
        <v>7</v>
      </c>
      <c r="B2" t="str">
        <f>VLOOKUP(A2, 'code names'!A:B, 2, FALSE)</f>
        <v>111CA</v>
      </c>
      <c r="C2" s="9">
        <f>AVERAGE('Cost vectors detail'!C4:G4)</f>
        <v>0</v>
      </c>
      <c r="D2" s="9">
        <f>AVERAGE('Cost vectors detail'!J4:N4)</f>
        <v>0</v>
      </c>
      <c r="E2" s="9">
        <f>'Cost vectors'!G3</f>
        <v>0</v>
      </c>
      <c r="F2" s="9">
        <v>0</v>
      </c>
      <c r="G2" s="9">
        <f>AVERAGE('Cost vectors detail'!Z4:AA4)</f>
        <v>0</v>
      </c>
      <c r="H2" s="9">
        <f>AVERAGE('Cost vectors detail'!U4:W4)</f>
        <v>0</v>
      </c>
      <c r="I2" s="9">
        <f>AVERAGE('Cost vectors detail'!Q4:R4)</f>
        <v>0</v>
      </c>
      <c r="J2" s="9">
        <f>AVERAGE('Cost vectors detail'!AG4:AH4)</f>
        <v>0</v>
      </c>
      <c r="K2" s="9">
        <f>AVERAGE('Cost vectors detail'!AK4:AL4)</f>
        <v>0</v>
      </c>
      <c r="L2" s="9">
        <f>AVERAGE('Cost vectors detail'!AO4)</f>
        <v>0</v>
      </c>
      <c r="M2" s="9"/>
    </row>
    <row r="3" spans="1:13" x14ac:dyDescent="0.3">
      <c r="A3" t="s">
        <v>8</v>
      </c>
      <c r="B3" t="str">
        <f>VLOOKUP(A3, 'code names'!A:B, 2, FALSE)</f>
        <v>113FF</v>
      </c>
      <c r="C3" s="9">
        <f>AVERAGE('Cost vectors detail'!C5:G5)</f>
        <v>0</v>
      </c>
      <c r="D3" s="9">
        <f>AVERAGE('Cost vectors detail'!J5:N5)</f>
        <v>0</v>
      </c>
      <c r="E3" s="9">
        <f>'Cost vectors'!G4</f>
        <v>0</v>
      </c>
      <c r="F3" s="9">
        <v>0</v>
      </c>
      <c r="G3" s="9">
        <f>AVERAGE('Cost vectors detail'!Z5:AA5)</f>
        <v>0</v>
      </c>
      <c r="H3" s="9">
        <f>AVERAGE('Cost vectors detail'!U5:W5)</f>
        <v>0</v>
      </c>
      <c r="I3" s="9">
        <f>AVERAGE('Cost vectors detail'!Q5:R5)</f>
        <v>0</v>
      </c>
      <c r="J3" s="9">
        <f>AVERAGE('Cost vectors detail'!AG5:AH5)</f>
        <v>0</v>
      </c>
      <c r="K3" s="9">
        <f>AVERAGE('Cost vectors detail'!AK5:AL5)</f>
        <v>0</v>
      </c>
      <c r="L3" s="9">
        <f>AVERAGE('Cost vectors detail'!AO5)</f>
        <v>0</v>
      </c>
      <c r="M3" s="9"/>
    </row>
    <row r="4" spans="1:13" x14ac:dyDescent="0.3">
      <c r="A4" t="s">
        <v>9</v>
      </c>
      <c r="B4">
        <f>VLOOKUP(A4, 'code names'!A:B, 2, FALSE)</f>
        <v>211</v>
      </c>
      <c r="C4" s="9">
        <f>AVERAGE('Cost vectors detail'!C6:G6)</f>
        <v>0</v>
      </c>
      <c r="D4" s="9">
        <f>AVERAGE('Cost vectors detail'!J6:N6)</f>
        <v>0</v>
      </c>
      <c r="E4" s="9">
        <f>'Cost vectors'!G5</f>
        <v>0</v>
      </c>
      <c r="F4" s="9">
        <v>0</v>
      </c>
      <c r="G4" s="9">
        <f>AVERAGE('Cost vectors detail'!Z6:AA6)</f>
        <v>0</v>
      </c>
      <c r="H4" s="9">
        <f>AVERAGE('Cost vectors detail'!U6:W6)</f>
        <v>0</v>
      </c>
      <c r="I4" s="9">
        <f>AVERAGE('Cost vectors detail'!Q6:R6)</f>
        <v>0</v>
      </c>
      <c r="J4" s="9">
        <f>AVERAGE('Cost vectors detail'!AG6:AH6)</f>
        <v>0</v>
      </c>
      <c r="K4" s="9">
        <f>AVERAGE('Cost vectors detail'!AK6:AL6)</f>
        <v>0</v>
      </c>
      <c r="L4" s="9">
        <f>AVERAGE('Cost vectors detail'!AO6)</f>
        <v>0</v>
      </c>
      <c r="M4" s="9"/>
    </row>
    <row r="5" spans="1:13" x14ac:dyDescent="0.3">
      <c r="A5" t="s">
        <v>44</v>
      </c>
      <c r="B5">
        <v>212</v>
      </c>
      <c r="C5" s="9">
        <f>AVERAGE('Cost vectors detail'!C7:G7)</f>
        <v>0</v>
      </c>
      <c r="D5" s="9">
        <f>AVERAGE('Cost vectors detail'!J7:N7)</f>
        <v>0</v>
      </c>
      <c r="E5" s="9">
        <f>'Cost vectors'!G6</f>
        <v>0</v>
      </c>
      <c r="F5" s="9">
        <v>0</v>
      </c>
      <c r="G5" s="9">
        <f>AVERAGE('Cost vectors detail'!Z7:AA7)</f>
        <v>0</v>
      </c>
      <c r="H5" s="9">
        <f>AVERAGE('Cost vectors detail'!U7:W7)</f>
        <v>2.9166666666666664E-2</v>
      </c>
      <c r="I5" s="9">
        <f>AVERAGE('Cost vectors detail'!Q7:R7)</f>
        <v>0</v>
      </c>
      <c r="J5" s="9">
        <f>AVERAGE('Cost vectors detail'!AG7:AH7)</f>
        <v>0</v>
      </c>
      <c r="K5" s="9">
        <f>AVERAGE('Cost vectors detail'!AK7:AL7)</f>
        <v>0</v>
      </c>
      <c r="L5" s="9">
        <f>AVERAGE('Cost vectors detail'!AO7)</f>
        <v>0</v>
      </c>
      <c r="M5" s="9"/>
    </row>
    <row r="6" spans="1:13" x14ac:dyDescent="0.3">
      <c r="A6" t="s">
        <v>45</v>
      </c>
      <c r="B6">
        <v>213</v>
      </c>
      <c r="C6" s="9">
        <f>AVERAGE('Cost vectors detail'!C8:G8)</f>
        <v>0</v>
      </c>
      <c r="D6" s="9">
        <f>AVERAGE('Cost vectors detail'!J8:N8)</f>
        <v>0</v>
      </c>
      <c r="E6" s="9">
        <f>'Cost vectors'!G7</f>
        <v>0</v>
      </c>
      <c r="F6" s="9">
        <v>0</v>
      </c>
      <c r="G6" s="9">
        <f>AVERAGE('Cost vectors detail'!Z8:AA8)</f>
        <v>0</v>
      </c>
      <c r="H6" s="9">
        <f>AVERAGE('Cost vectors detail'!U8:W8)</f>
        <v>0.22583333333333333</v>
      </c>
      <c r="I6" s="9">
        <f>AVERAGE('Cost vectors detail'!Q8:R8)</f>
        <v>0</v>
      </c>
      <c r="J6" s="9">
        <f>AVERAGE('Cost vectors detail'!AG8:AH8)</f>
        <v>0</v>
      </c>
      <c r="K6" s="9">
        <f>AVERAGE('Cost vectors detail'!AK8:AL8)</f>
        <v>0.2692013666453128</v>
      </c>
      <c r="L6" s="9">
        <f>AVERAGE('Cost vectors detail'!AO8)</f>
        <v>0</v>
      </c>
      <c r="M6" s="9"/>
    </row>
    <row r="7" spans="1:13" x14ac:dyDescent="0.3">
      <c r="A7" t="s">
        <v>52</v>
      </c>
      <c r="B7">
        <v>22</v>
      </c>
      <c r="C7" s="9">
        <f>AVERAGE('Cost vectors detail'!C9:G9)</f>
        <v>0</v>
      </c>
      <c r="D7" s="9">
        <f>AVERAGE('Cost vectors detail'!J9:N9)</f>
        <v>0</v>
      </c>
      <c r="E7" s="9">
        <f>'Cost vectors'!G8</f>
        <v>0</v>
      </c>
      <c r="F7" s="9">
        <v>0</v>
      </c>
      <c r="G7" s="9">
        <f>AVERAGE('Cost vectors detail'!Z9:AA9)</f>
        <v>0</v>
      </c>
      <c r="H7" s="9">
        <f>AVERAGE('Cost vectors detail'!U9:W9)</f>
        <v>0</v>
      </c>
      <c r="I7" s="9">
        <f>AVERAGE('Cost vectors detail'!Q9:R9)</f>
        <v>0</v>
      </c>
      <c r="J7" s="9">
        <f>AVERAGE('Cost vectors detail'!AG9:AH9)</f>
        <v>0</v>
      </c>
      <c r="K7" s="9">
        <f>AVERAGE('Cost vectors detail'!AK9:AL9)</f>
        <v>0</v>
      </c>
      <c r="L7" s="9">
        <f>AVERAGE('Cost vectors detail'!AO9)</f>
        <v>0</v>
      </c>
      <c r="M7" s="9"/>
    </row>
    <row r="8" spans="1:13" x14ac:dyDescent="0.3">
      <c r="A8" t="s">
        <v>10</v>
      </c>
      <c r="B8">
        <v>23</v>
      </c>
      <c r="C8" s="9">
        <f>AVERAGE('Cost vectors detail'!C10:G10)</f>
        <v>0.25019999999999998</v>
      </c>
      <c r="D8" s="9">
        <f>AVERAGE('Cost vectors detail'!J10:N10)</f>
        <v>0.20196</v>
      </c>
      <c r="E8" s="9">
        <f>'Cost vectors'!G9</f>
        <v>7.0000000000000007E-2</v>
      </c>
      <c r="F8" s="9">
        <v>0</v>
      </c>
      <c r="G8" s="9">
        <f>AVERAGE('Cost vectors detail'!Z10:AA10)</f>
        <v>0.35</v>
      </c>
      <c r="H8" s="9">
        <f>AVERAGE('Cost vectors detail'!U10:W10)</f>
        <v>0.15</v>
      </c>
      <c r="I8" s="9">
        <f>AVERAGE('Cost vectors detail'!Q10:R10)</f>
        <v>0.39</v>
      </c>
      <c r="J8" s="9">
        <f>AVERAGE('Cost vectors detail'!AG10:AH10)</f>
        <v>8.7543859649122813E-2</v>
      </c>
      <c r="K8" s="9">
        <f>AVERAGE('Cost vectors detail'!AK10:AL10)</f>
        <v>0.15927055306427504</v>
      </c>
      <c r="L8" s="9">
        <f>AVERAGE('Cost vectors detail'!AO10)</f>
        <v>9.268092680926808E-2</v>
      </c>
      <c r="M8" s="9"/>
    </row>
    <row r="9" spans="1:13" x14ac:dyDescent="0.3">
      <c r="A9" t="s">
        <v>43</v>
      </c>
      <c r="B9">
        <f>VLOOKUP(A9, 'code names'!A:B, 2, FALSE)</f>
        <v>324</v>
      </c>
      <c r="C9" s="9">
        <f>AVERAGE('Cost vectors detail'!C11:G11)</f>
        <v>0</v>
      </c>
      <c r="D9" s="9">
        <f>AVERAGE('Cost vectors detail'!J11:N11)</f>
        <v>0</v>
      </c>
      <c r="E9" s="9">
        <f>'Cost vectors'!G10</f>
        <v>0</v>
      </c>
      <c r="F9" s="9">
        <v>0</v>
      </c>
      <c r="G9" s="9">
        <f>AVERAGE('Cost vectors detail'!Z11:AA11)</f>
        <v>0</v>
      </c>
      <c r="H9" s="9">
        <f>AVERAGE('Cost vectors detail'!U11:W11)</f>
        <v>0</v>
      </c>
      <c r="I9" s="9">
        <f>AVERAGE('Cost vectors detail'!Q11:R11)</f>
        <v>0</v>
      </c>
      <c r="J9" s="9">
        <f>AVERAGE('Cost vectors detail'!AG11:AH11)</f>
        <v>0</v>
      </c>
      <c r="K9" s="9">
        <f>AVERAGE('Cost vectors detail'!AK11:AL11)</f>
        <v>0</v>
      </c>
      <c r="L9" s="9">
        <f>AVERAGE('Cost vectors detail'!AO11)</f>
        <v>0</v>
      </c>
      <c r="M9" s="9"/>
    </row>
    <row r="10" spans="1:13" x14ac:dyDescent="0.3">
      <c r="A10" t="s">
        <v>34</v>
      </c>
      <c r="B10">
        <f>VLOOKUP(A10, 'code names'!A:B, 2, FALSE)</f>
        <v>325</v>
      </c>
      <c r="C10" s="9">
        <f>AVERAGE('Cost vectors detail'!C12:G12)</f>
        <v>0</v>
      </c>
      <c r="D10" s="9">
        <f>AVERAGE('Cost vectors detail'!J12:N12)</f>
        <v>0</v>
      </c>
      <c r="E10" s="9">
        <f>'Cost vectors'!G11</f>
        <v>0</v>
      </c>
      <c r="F10" s="9">
        <v>0</v>
      </c>
      <c r="G10" s="9">
        <f>AVERAGE('Cost vectors detail'!Z12:AA12)</f>
        <v>0</v>
      </c>
      <c r="H10" s="9">
        <f>AVERAGE('Cost vectors detail'!U12:W12)</f>
        <v>0</v>
      </c>
      <c r="I10" s="9">
        <f>AVERAGE('Cost vectors detail'!Q12:R12)</f>
        <v>0</v>
      </c>
      <c r="J10" s="9">
        <f>AVERAGE('Cost vectors detail'!AG12:AH12)</f>
        <v>0</v>
      </c>
      <c r="K10" s="9">
        <f>AVERAGE('Cost vectors detail'!AK12:AL12)</f>
        <v>0</v>
      </c>
      <c r="L10" s="9">
        <f>AVERAGE('Cost vectors detail'!AO12)</f>
        <v>0</v>
      </c>
      <c r="M10" s="9"/>
    </row>
    <row r="11" spans="1:13" x14ac:dyDescent="0.3">
      <c r="A11" t="s">
        <v>407</v>
      </c>
      <c r="B11">
        <v>326</v>
      </c>
      <c r="C11" s="9">
        <f>AVERAGE('Cost vectors detail'!C13:G13)</f>
        <v>4.8000000000000001E-2</v>
      </c>
      <c r="D11" s="9">
        <f>AVERAGE('Cost vectors detail'!J13:N13)</f>
        <v>0</v>
      </c>
      <c r="E11" s="9">
        <f>'Cost vectors'!G12</f>
        <v>0</v>
      </c>
      <c r="F11" s="9">
        <v>0</v>
      </c>
      <c r="G11" s="9">
        <f>AVERAGE('Cost vectors detail'!Z13:AA13)</f>
        <v>0</v>
      </c>
      <c r="H11" s="9">
        <f>AVERAGE('Cost vectors detail'!U13:W13)</f>
        <v>0</v>
      </c>
      <c r="I11" s="9">
        <f>AVERAGE('Cost vectors detail'!Q13:R13)</f>
        <v>0</v>
      </c>
      <c r="J11" s="9">
        <f>AVERAGE('Cost vectors detail'!AG13:AH13)</f>
        <v>0</v>
      </c>
      <c r="K11" s="9">
        <f>AVERAGE('Cost vectors detail'!AK13:AL13)</f>
        <v>0</v>
      </c>
      <c r="L11" s="9">
        <f>AVERAGE('Cost vectors detail'!AO13)</f>
        <v>0</v>
      </c>
      <c r="M11" s="9"/>
    </row>
    <row r="12" spans="1:13" x14ac:dyDescent="0.3">
      <c r="A12" t="s">
        <v>47</v>
      </c>
      <c r="B12">
        <v>327</v>
      </c>
      <c r="C12" s="9">
        <f>AVERAGE('Cost vectors detail'!C14:G14)</f>
        <v>3.7999999999999999E-2</v>
      </c>
      <c r="D12" s="9">
        <f>AVERAGE('Cost vectors detail'!J14:N14)</f>
        <v>3.3960000000000004E-2</v>
      </c>
      <c r="E12" s="9">
        <f>'Cost vectors'!G13</f>
        <v>0</v>
      </c>
      <c r="F12" s="9">
        <v>0</v>
      </c>
      <c r="G12" s="9">
        <f>AVERAGE('Cost vectors detail'!Z14:AA14)</f>
        <v>0</v>
      </c>
      <c r="H12" s="9">
        <f>AVERAGE('Cost vectors detail'!U14:W14)</f>
        <v>0</v>
      </c>
      <c r="I12" s="9">
        <f>AVERAGE('Cost vectors detail'!Q14:R14)</f>
        <v>0</v>
      </c>
      <c r="J12" s="9">
        <f>AVERAGE('Cost vectors detail'!AG14:AH14)</f>
        <v>0</v>
      </c>
      <c r="K12" s="9">
        <f>AVERAGE('Cost vectors detail'!AK14:AL14)</f>
        <v>0</v>
      </c>
      <c r="L12" s="9">
        <f>AVERAGE('Cost vectors detail'!AO14)</f>
        <v>4.793047930479305E-2</v>
      </c>
      <c r="M12" s="9"/>
    </row>
    <row r="13" spans="1:13" x14ac:dyDescent="0.3">
      <c r="A13" t="s">
        <v>1</v>
      </c>
      <c r="B13">
        <v>332</v>
      </c>
      <c r="C13" s="9">
        <f>AVERAGE('Cost vectors detail'!C15:G15)</f>
        <v>0.18000000000000002</v>
      </c>
      <c r="D13" s="9">
        <f>AVERAGE('Cost vectors detail'!J15:N15)</f>
        <v>0.22696</v>
      </c>
      <c r="E13" s="9">
        <f>'Cost vectors'!G14</f>
        <v>0</v>
      </c>
      <c r="F13" s="9">
        <v>0</v>
      </c>
      <c r="G13" s="9">
        <f>AVERAGE('Cost vectors detail'!Z15:AA15)</f>
        <v>0.10500000000000001</v>
      </c>
      <c r="H13" s="9">
        <f>AVERAGE('Cost vectors detail'!U15:W15)</f>
        <v>0.10000000000000002</v>
      </c>
      <c r="I13" s="9">
        <f>AVERAGE('Cost vectors detail'!Q15:R15)</f>
        <v>9.9999999999999992E-2</v>
      </c>
      <c r="J13" s="9">
        <f>AVERAGE('Cost vectors detail'!AG15:AH15)</f>
        <v>0</v>
      </c>
      <c r="K13" s="9">
        <f>AVERAGE('Cost vectors detail'!AK15:AL15)</f>
        <v>0</v>
      </c>
      <c r="L13" s="9">
        <f>AVERAGE('Cost vectors detail'!AO15)</f>
        <v>0.58146581465814662</v>
      </c>
      <c r="M13" s="9"/>
    </row>
    <row r="14" spans="1:13" x14ac:dyDescent="0.3">
      <c r="A14" t="s">
        <v>2</v>
      </c>
      <c r="B14">
        <v>333</v>
      </c>
      <c r="C14" s="9">
        <f>AVERAGE('Cost vectors detail'!C16:G16)</f>
        <v>0.22199999999999998</v>
      </c>
      <c r="D14" s="9">
        <f>AVERAGE('Cost vectors detail'!J16:N16)</f>
        <v>0.13300000000000001</v>
      </c>
      <c r="E14" s="9">
        <f>'Cost vectors'!G15</f>
        <v>0.79</v>
      </c>
      <c r="F14" s="9">
        <v>0</v>
      </c>
      <c r="G14" s="9">
        <f>AVERAGE('Cost vectors detail'!Z16:AA16)</f>
        <v>0.47000000000000003</v>
      </c>
      <c r="H14" s="9">
        <f>AVERAGE('Cost vectors detail'!U16:W16)</f>
        <v>0.37833333333333335</v>
      </c>
      <c r="I14" s="9">
        <f>AVERAGE('Cost vectors detail'!Q16:R16)</f>
        <v>0.15000000000000002</v>
      </c>
      <c r="J14" s="9">
        <f>AVERAGE('Cost vectors detail'!AG16:AH16)</f>
        <v>0</v>
      </c>
      <c r="K14" s="9">
        <f>AVERAGE('Cost vectors detail'!AK16:AL16)</f>
        <v>0.27617211189408497</v>
      </c>
      <c r="L14" s="9">
        <f>AVERAGE('Cost vectors detail'!AO16)</f>
        <v>0</v>
      </c>
      <c r="M14" s="9"/>
    </row>
    <row r="15" spans="1:13" x14ac:dyDescent="0.3">
      <c r="A15" t="s">
        <v>425</v>
      </c>
      <c r="B15">
        <v>334</v>
      </c>
      <c r="C15" s="9">
        <f>AVERAGE('Cost vectors detail'!C17:G17)</f>
        <v>1.2E-2</v>
      </c>
      <c r="D15" s="9">
        <f>AVERAGE('Cost vectors detail'!J17:N17)</f>
        <v>0.12595999999999999</v>
      </c>
      <c r="E15" s="9">
        <f>'Cost vectors'!G16</f>
        <v>0.14000000000000001</v>
      </c>
      <c r="F15" s="9">
        <v>0</v>
      </c>
      <c r="G15" s="9">
        <f>AVERAGE('Cost vectors detail'!Z17:AA17)</f>
        <v>2.5000000000000001E-2</v>
      </c>
      <c r="H15" s="9">
        <f>AVERAGE('Cost vectors detail'!U17:W17)</f>
        <v>8.3333333333333332E-3</v>
      </c>
      <c r="I15" s="9">
        <f>AVERAGE('Cost vectors detail'!Q17:R17)</f>
        <v>1.2500000000000001E-2</v>
      </c>
      <c r="J15" s="9">
        <f>AVERAGE('Cost vectors detail'!AG17:AH17)</f>
        <v>0</v>
      </c>
      <c r="K15" s="9">
        <f>AVERAGE('Cost vectors detail'!AK17:AL17)</f>
        <v>0</v>
      </c>
      <c r="L15" s="9">
        <f>AVERAGE('Cost vectors detail'!AO17)</f>
        <v>0</v>
      </c>
    </row>
    <row r="16" spans="1:13" x14ac:dyDescent="0.3">
      <c r="A16" t="s">
        <v>541</v>
      </c>
      <c r="B16">
        <v>335</v>
      </c>
      <c r="C16" s="9">
        <f>AVERAGE('Cost vectors detail'!C18:G18)</f>
        <v>0.17280000000000001</v>
      </c>
      <c r="D16" s="9">
        <f>AVERAGE('Cost vectors detail'!J18:N18)</f>
        <v>0.15438000000000002</v>
      </c>
      <c r="E16" s="9">
        <f>'Cost vectors'!G17</f>
        <v>0</v>
      </c>
      <c r="F16" s="9">
        <v>0</v>
      </c>
      <c r="G16" s="9">
        <f>AVERAGE('Cost vectors detail'!Z18:AA18)</f>
        <v>2.5000000000000001E-2</v>
      </c>
      <c r="H16" s="9">
        <f>AVERAGE('Cost vectors detail'!U18:W18)</f>
        <v>3.5000000000000003E-2</v>
      </c>
      <c r="I16" s="9">
        <f>AVERAGE('Cost vectors detail'!Q18:R18)</f>
        <v>8.2500000000000004E-2</v>
      </c>
      <c r="J16" s="9">
        <f>AVERAGE('Cost vectors detail'!AG18:AH18)</f>
        <v>0.82226817042606504</v>
      </c>
      <c r="K16" s="9">
        <f>AVERAGE('Cost vectors detail'!AK18:AL18)</f>
        <v>0</v>
      </c>
      <c r="L16" s="9">
        <f>AVERAGE('Cost vectors detail'!AO18)</f>
        <v>0.22125221252212521</v>
      </c>
    </row>
    <row r="17" spans="1:12" x14ac:dyDescent="0.3">
      <c r="A17" t="s">
        <v>69</v>
      </c>
      <c r="B17">
        <v>42</v>
      </c>
      <c r="C17" s="9">
        <f>AVERAGE('Cost vectors detail'!C19:G19)</f>
        <v>0</v>
      </c>
      <c r="D17" s="9">
        <f>AVERAGE('Cost vectors detail'!J19:N19)</f>
        <v>0</v>
      </c>
      <c r="E17" s="9">
        <f>'Cost vectors'!G18</f>
        <v>0</v>
      </c>
      <c r="F17" s="9">
        <v>0</v>
      </c>
      <c r="G17" s="9">
        <f>AVERAGE('Cost vectors detail'!Z19:AA19)</f>
        <v>0</v>
      </c>
      <c r="H17" s="9">
        <f>AVERAGE('Cost vectors detail'!U19:W19)</f>
        <v>0</v>
      </c>
      <c r="I17" s="9">
        <f>AVERAGE('Cost vectors detail'!Q19:R19)</f>
        <v>0</v>
      </c>
      <c r="J17" s="9">
        <f>AVERAGE('Cost vectors detail'!AG19:AH19)</f>
        <v>0</v>
      </c>
      <c r="K17" s="9">
        <f>AVERAGE('Cost vectors detail'!AK19:AL19)</f>
        <v>0</v>
      </c>
      <c r="L17" s="9">
        <f>AVERAGE('Cost vectors detail'!AO19)</f>
        <v>0</v>
      </c>
    </row>
    <row r="18" spans="1:12" x14ac:dyDescent="0.3">
      <c r="A18" t="s">
        <v>3</v>
      </c>
      <c r="B18">
        <v>482</v>
      </c>
      <c r="C18" s="9">
        <f>AVERAGE('Cost vectors detail'!C20:G20)</f>
        <v>1E-3</v>
      </c>
      <c r="D18" s="9">
        <f>AVERAGE('Cost vectors detail'!J20:N20)</f>
        <v>5.0000000000000001E-4</v>
      </c>
      <c r="E18" s="9">
        <f>'Cost vectors'!G19</f>
        <v>0</v>
      </c>
      <c r="F18" s="9">
        <v>0</v>
      </c>
      <c r="G18" s="9">
        <f>AVERAGE('Cost vectors detail'!Z20:AA20)</f>
        <v>1.25E-3</v>
      </c>
      <c r="H18" s="9">
        <f>AVERAGE('Cost vectors detail'!U20:W20)</f>
        <v>0</v>
      </c>
      <c r="I18" s="9">
        <f>AVERAGE('Cost vectors detail'!Q20:R20)</f>
        <v>2.5000000000000001E-3</v>
      </c>
      <c r="J18" s="9">
        <f>AVERAGE('Cost vectors detail'!AG20:AH20)</f>
        <v>0</v>
      </c>
      <c r="K18" s="9">
        <f>AVERAGE('Cost vectors detail'!AK20:AL20)</f>
        <v>0</v>
      </c>
      <c r="L18" s="9">
        <f>AVERAGE('Cost vectors detail'!AO20)</f>
        <v>0</v>
      </c>
    </row>
    <row r="19" spans="1:12" x14ac:dyDescent="0.3">
      <c r="A19" t="s">
        <v>14</v>
      </c>
      <c r="B19">
        <v>484</v>
      </c>
      <c r="C19" s="9">
        <f>AVERAGE('Cost vectors detail'!C21:G21)</f>
        <v>6.9999999999999993E-3</v>
      </c>
      <c r="D19" s="9">
        <f>AVERAGE('Cost vectors detail'!J21:N21)</f>
        <v>5.0000000000000001E-4</v>
      </c>
      <c r="E19" s="9">
        <f>'Cost vectors'!G20</f>
        <v>0</v>
      </c>
      <c r="F19" s="9">
        <v>0</v>
      </c>
      <c r="G19" s="9">
        <f>AVERAGE('Cost vectors detail'!Z21:AA21)</f>
        <v>1.25E-3</v>
      </c>
      <c r="H19" s="9">
        <f>AVERAGE('Cost vectors detail'!U21:W21)</f>
        <v>0</v>
      </c>
      <c r="I19" s="9">
        <f>AVERAGE('Cost vectors detail'!Q21:R21)</f>
        <v>2.5000000000000001E-3</v>
      </c>
      <c r="J19" s="9">
        <f>AVERAGE('Cost vectors detail'!AG21:AH21)</f>
        <v>0</v>
      </c>
      <c r="K19" s="9">
        <f>AVERAGE('Cost vectors detail'!AK21:AL21)</f>
        <v>0</v>
      </c>
      <c r="L19" s="9">
        <f>AVERAGE('Cost vectors detail'!AO21)</f>
        <v>0</v>
      </c>
    </row>
    <row r="20" spans="1:12" x14ac:dyDescent="0.3">
      <c r="A20" t="s">
        <v>5</v>
      </c>
      <c r="B20">
        <f>VLOOKUP(A20, 'code names'!A:B, 2, FALSE)</f>
        <v>486</v>
      </c>
      <c r="C20" s="9">
        <f>AVERAGE('Cost vectors detail'!C22:G22)</f>
        <v>0</v>
      </c>
      <c r="D20" s="9">
        <f>AVERAGE('Cost vectors detail'!J22:N22)</f>
        <v>0</v>
      </c>
      <c r="E20" s="9">
        <f>'Cost vectors'!G21</f>
        <v>0</v>
      </c>
      <c r="F20" s="9">
        <v>0</v>
      </c>
      <c r="G20" s="9">
        <f>AVERAGE('Cost vectors detail'!Z22:AA22)</f>
        <v>0</v>
      </c>
      <c r="H20" s="9">
        <f>AVERAGE('Cost vectors detail'!U22:W22)</f>
        <v>0</v>
      </c>
      <c r="I20" s="9">
        <f>AVERAGE('Cost vectors detail'!Q22:R22)</f>
        <v>0</v>
      </c>
      <c r="J20" s="9">
        <f>AVERAGE('Cost vectors detail'!AG22:AH22)</f>
        <v>0</v>
      </c>
      <c r="K20" s="9">
        <f>AVERAGE('Cost vectors detail'!AK22:AL22)</f>
        <v>0</v>
      </c>
      <c r="L20" s="9">
        <f>AVERAGE('Cost vectors detail'!AO22)</f>
        <v>0</v>
      </c>
    </row>
    <row r="21" spans="1:12" x14ac:dyDescent="0.3">
      <c r="A21" t="s">
        <v>414</v>
      </c>
      <c r="B21" t="s">
        <v>90</v>
      </c>
      <c r="C21" s="9">
        <f>AVERAGE('Cost vectors detail'!C23:G23)</f>
        <v>0.01</v>
      </c>
      <c r="D21" s="9">
        <f>AVERAGE('Cost vectors detail'!J23:N23)</f>
        <v>4.0000000000000001E-3</v>
      </c>
      <c r="E21" s="9">
        <f>'Cost vectors'!G22</f>
        <v>0</v>
      </c>
      <c r="F21" s="9">
        <v>0</v>
      </c>
      <c r="G21" s="9">
        <f>AVERAGE('Cost vectors detail'!Z23:AA23)</f>
        <v>0.02</v>
      </c>
      <c r="H21" s="9">
        <f>AVERAGE('Cost vectors detail'!U23:W23)</f>
        <v>2.1666666666666667E-2</v>
      </c>
      <c r="I21" s="9">
        <f>AVERAGE('Cost vectors detail'!Q23:R23)</f>
        <v>3.7499999999999999E-2</v>
      </c>
      <c r="J21" s="9">
        <f>AVERAGE('Cost vectors detail'!AG23:AH23)</f>
        <v>0</v>
      </c>
      <c r="K21" s="9">
        <f>AVERAGE('Cost vectors detail'!AK23:AL23)</f>
        <v>0</v>
      </c>
      <c r="L21" s="9">
        <f>AVERAGE('Cost vectors detail'!AO23)</f>
        <v>0</v>
      </c>
    </row>
    <row r="22" spans="1:12" x14ac:dyDescent="0.3">
      <c r="A22" t="s">
        <v>85</v>
      </c>
      <c r="B22" s="15" t="s">
        <v>84</v>
      </c>
      <c r="C22" s="9">
        <f>AVERAGE('Cost vectors detail'!C24:G24)</f>
        <v>1E-3</v>
      </c>
      <c r="D22" s="9">
        <f>AVERAGE('Cost vectors detail'!J24:N24)</f>
        <v>1E-3</v>
      </c>
      <c r="E22" s="9">
        <f>'Cost vectors'!G23</f>
        <v>0</v>
      </c>
      <c r="F22" s="9">
        <v>0</v>
      </c>
      <c r="G22" s="9">
        <f>AVERAGE('Cost vectors detail'!Z24:AA24)</f>
        <v>2.5000000000000001E-3</v>
      </c>
      <c r="H22" s="9">
        <f>AVERAGE('Cost vectors detail'!U24:W24)</f>
        <v>5.0000000000000001E-3</v>
      </c>
      <c r="I22" s="9">
        <f>AVERAGE('Cost vectors detail'!Q24:R24)</f>
        <v>7.4999999999999997E-3</v>
      </c>
      <c r="J22" s="9">
        <f>AVERAGE('Cost vectors detail'!AG24:AH24)</f>
        <v>0</v>
      </c>
      <c r="K22" s="9">
        <f>AVERAGE('Cost vectors detail'!AK24:AL24)</f>
        <v>0</v>
      </c>
      <c r="L22" s="9">
        <f>AVERAGE('Cost vectors detail'!AO24)</f>
        <v>0</v>
      </c>
    </row>
    <row r="23" spans="1:12" x14ac:dyDescent="0.3">
      <c r="A23" t="s">
        <v>15</v>
      </c>
      <c r="B23">
        <f>VLOOKUP(A23, 'code names'!A:B, 2, FALSE)</f>
        <v>524</v>
      </c>
      <c r="C23" s="9">
        <f>AVERAGE('Cost vectors detail'!C25:G25)</f>
        <v>6.0000000000000001E-3</v>
      </c>
      <c r="D23" s="9">
        <f>AVERAGE('Cost vectors detail'!J25:N25)</f>
        <v>0</v>
      </c>
      <c r="E23" s="9">
        <f>'Cost vectors'!G24</f>
        <v>0</v>
      </c>
      <c r="F23" s="9">
        <v>0</v>
      </c>
      <c r="G23" s="9">
        <f>AVERAGE('Cost vectors detail'!Z25:AA25)</f>
        <v>0</v>
      </c>
      <c r="H23" s="9">
        <f>AVERAGE('Cost vectors detail'!U25:W25)</f>
        <v>0</v>
      </c>
      <c r="I23" s="9">
        <f>AVERAGE('Cost vectors detail'!Q25:R25)</f>
        <v>0</v>
      </c>
      <c r="J23" s="9">
        <f>AVERAGE('Cost vectors detail'!AG25:AH25)</f>
        <v>0</v>
      </c>
      <c r="K23" s="9">
        <f>AVERAGE('Cost vectors detail'!AK25:AL25)</f>
        <v>0</v>
      </c>
      <c r="L23" s="9">
        <f>AVERAGE('Cost vectors detail'!AO25)</f>
        <v>0</v>
      </c>
    </row>
    <row r="24" spans="1:12" x14ac:dyDescent="0.3">
      <c r="A24" t="s">
        <v>16</v>
      </c>
      <c r="B24" t="str">
        <f>VLOOKUP(A24, 'code names'!A:B, 2, FALSE)</f>
        <v>5412OP</v>
      </c>
      <c r="C24" s="9">
        <f>AVERAGE('Cost vectors detail'!C26:G26)</f>
        <v>4.3999999999999997E-2</v>
      </c>
      <c r="D24" s="9">
        <f>AVERAGE('Cost vectors detail'!J26:N26)</f>
        <v>0.10277999999999998</v>
      </c>
      <c r="E24" s="9">
        <f>'Cost vectors'!G25</f>
        <v>0</v>
      </c>
      <c r="F24" s="9">
        <v>0</v>
      </c>
      <c r="G24" s="9">
        <f>AVERAGE('Cost vectors detail'!Z26:AA26)</f>
        <v>0</v>
      </c>
      <c r="H24" s="9">
        <f>AVERAGE('Cost vectors detail'!U26:W26)</f>
        <v>2.3333333333333334E-2</v>
      </c>
      <c r="I24" s="9">
        <f>AVERAGE('Cost vectors detail'!Q26:R26)</f>
        <v>0.215</v>
      </c>
      <c r="J24" s="9">
        <f>AVERAGE('Cost vectors detail'!AG26:AH26)</f>
        <v>5.2593984962406012E-2</v>
      </c>
      <c r="K24" s="9">
        <f>AVERAGE('Cost vectors detail'!AK26:AL26)</f>
        <v>0.14767798419816358</v>
      </c>
      <c r="L24" s="9">
        <f>AVERAGE('Cost vectors detail'!AO26)</f>
        <v>5.6670566705667058E-2</v>
      </c>
    </row>
    <row r="25" spans="1:12" x14ac:dyDescent="0.3">
      <c r="A25" t="s">
        <v>17</v>
      </c>
      <c r="B25">
        <v>55</v>
      </c>
      <c r="C25" s="9">
        <f>AVERAGE('Cost vectors detail'!C27:G27)</f>
        <v>7.000000000000001E-3</v>
      </c>
      <c r="D25" s="9">
        <f>AVERAGE('Cost vectors detail'!J27:N27)</f>
        <v>1.5000000000000003E-2</v>
      </c>
      <c r="E25" s="9">
        <f>'Cost vectors'!G26</f>
        <v>0</v>
      </c>
      <c r="F25" s="9">
        <v>0</v>
      </c>
      <c r="G25" s="9">
        <f>AVERAGE('Cost vectors detail'!Z27:AA27)</f>
        <v>0</v>
      </c>
      <c r="H25" s="9">
        <f>AVERAGE('Cost vectors detail'!U27:W27)</f>
        <v>2.3333333333333334E-2</v>
      </c>
      <c r="I25" s="9">
        <f>AVERAGE('Cost vectors detail'!Q27:R27)</f>
        <v>0</v>
      </c>
      <c r="J25" s="9">
        <f>AVERAGE('Cost vectors detail'!AG27:AH27)</f>
        <v>3.7593984962406013E-2</v>
      </c>
      <c r="K25" s="9">
        <f>AVERAGE('Cost vectors detail'!AK27:AL27)</f>
        <v>0.14767798419816358</v>
      </c>
      <c r="L25" s="9">
        <f>AVERAGE('Cost vectors detail'!AO27)</f>
        <v>0</v>
      </c>
    </row>
    <row r="26" spans="1:12" x14ac:dyDescent="0.3">
      <c r="A26" t="s">
        <v>107</v>
      </c>
      <c r="B26">
        <v>721</v>
      </c>
      <c r="C26" s="18">
        <f>AVERAGE('Cost vectors detail'!C28:G28)</f>
        <v>5.0000000000000001E-4</v>
      </c>
      <c r="D26" s="18">
        <f>AVERAGE('Cost vectors detail'!J28:N28)</f>
        <v>0</v>
      </c>
      <c r="E26" s="9">
        <f>'Cost vectors'!G27</f>
        <v>0</v>
      </c>
      <c r="F26" s="18">
        <v>0</v>
      </c>
      <c r="G26" s="18">
        <f>AVERAGE('Cost vectors detail'!Z28:AA28)</f>
        <v>0</v>
      </c>
      <c r="H26" s="18">
        <f>AVERAGE('Cost vectors detail'!U28:W28)</f>
        <v>0</v>
      </c>
      <c r="I26" s="9">
        <f>AVERAGE('Cost vectors detail'!Q28:R28)</f>
        <v>0</v>
      </c>
      <c r="J26" s="18">
        <f>AVERAGE('Cost vectors detail'!AG28:AH28)</f>
        <v>0</v>
      </c>
      <c r="K26" s="18">
        <f>AVERAGE('Cost vectors detail'!AK28:AL28)</f>
        <v>0</v>
      </c>
      <c r="L26" s="9">
        <f>AVERAGE('Cost vectors detail'!AO28)</f>
        <v>0</v>
      </c>
    </row>
    <row r="27" spans="1:12" x14ac:dyDescent="0.3">
      <c r="A27" t="s">
        <v>108</v>
      </c>
      <c r="B27">
        <v>722</v>
      </c>
      <c r="C27" s="18">
        <f>AVERAGE('Cost vectors detail'!C29:G29)</f>
        <v>5.0000000000000001E-4</v>
      </c>
      <c r="D27" s="18">
        <f>AVERAGE('Cost vectors detail'!J29:N29)</f>
        <v>0</v>
      </c>
      <c r="E27" s="9">
        <f>'Cost vectors'!G28</f>
        <v>0</v>
      </c>
      <c r="F27" s="18">
        <v>0</v>
      </c>
      <c r="G27" s="18">
        <f>AVERAGE('Cost vectors detail'!Z29:AA29)</f>
        <v>0</v>
      </c>
      <c r="H27" s="18">
        <f>AVERAGE('Cost vectors detail'!U29:W29)</f>
        <v>0</v>
      </c>
      <c r="I27" s="9">
        <f>AVERAGE('Cost vectors detail'!Q29:R29)</f>
        <v>0</v>
      </c>
      <c r="J27" s="18">
        <f>AVERAGE('Cost vectors detail'!AG29:AH29)</f>
        <v>0</v>
      </c>
      <c r="K27" s="18">
        <f>AVERAGE('Cost vectors detail'!AK29:AL29)</f>
        <v>0</v>
      </c>
      <c r="L27" s="9">
        <f>AVERAGE('Cost vectors detail'!AO29)</f>
        <v>0</v>
      </c>
    </row>
    <row r="28" spans="1:12" x14ac:dyDescent="0.3">
      <c r="A28" t="s">
        <v>97</v>
      </c>
      <c r="B28">
        <v>561</v>
      </c>
      <c r="C28" s="16">
        <v>0</v>
      </c>
      <c r="D28" s="16">
        <v>0</v>
      </c>
      <c r="E28" s="16">
        <v>0</v>
      </c>
      <c r="F28" s="16">
        <v>0</v>
      </c>
      <c r="G28" s="16">
        <v>0</v>
      </c>
      <c r="H28" s="16">
        <v>0</v>
      </c>
      <c r="I28" s="16">
        <v>0</v>
      </c>
      <c r="J28" s="16">
        <v>0</v>
      </c>
      <c r="K28" s="16">
        <v>0</v>
      </c>
      <c r="L28" s="9">
        <v>0</v>
      </c>
    </row>
    <row r="29" spans="1:12" x14ac:dyDescent="0.3">
      <c r="A29" t="s">
        <v>78</v>
      </c>
      <c r="B29" t="s">
        <v>77</v>
      </c>
      <c r="C29" s="16">
        <v>0</v>
      </c>
      <c r="D29" s="16">
        <v>0</v>
      </c>
      <c r="E29" s="16">
        <v>0</v>
      </c>
      <c r="F29" s="16">
        <v>0</v>
      </c>
      <c r="G29" s="16">
        <v>0</v>
      </c>
      <c r="H29" s="16">
        <v>0</v>
      </c>
      <c r="I29" s="16">
        <v>0</v>
      </c>
      <c r="J29" s="16">
        <v>0</v>
      </c>
      <c r="K29" s="16">
        <v>0</v>
      </c>
      <c r="L29" s="9">
        <v>0</v>
      </c>
    </row>
    <row r="30" spans="1:12" x14ac:dyDescent="0.3">
      <c r="A30" t="s">
        <v>94</v>
      </c>
      <c r="B30">
        <v>5411</v>
      </c>
      <c r="C30" s="16">
        <v>0</v>
      </c>
      <c r="D30" s="16">
        <v>0</v>
      </c>
      <c r="E30" s="16">
        <v>0</v>
      </c>
      <c r="F30" s="16">
        <v>0</v>
      </c>
      <c r="G30" s="16">
        <v>0</v>
      </c>
      <c r="H30" s="16">
        <v>0</v>
      </c>
      <c r="I30" s="16">
        <v>0</v>
      </c>
      <c r="J30" s="16">
        <v>0</v>
      </c>
      <c r="K30" s="16">
        <v>0</v>
      </c>
      <c r="L30" s="9">
        <v>0</v>
      </c>
    </row>
    <row r="31" spans="1:12" x14ac:dyDescent="0.3">
      <c r="A31" t="s">
        <v>505</v>
      </c>
      <c r="C31" s="20">
        <f>SUM(C2:C30)</f>
        <v>1</v>
      </c>
      <c r="D31" s="20">
        <f t="shared" ref="D31:L31" si="0">SUM(D2:D30)</f>
        <v>0.99999999999999989</v>
      </c>
      <c r="E31" s="20">
        <f t="shared" si="0"/>
        <v>1</v>
      </c>
      <c r="F31" s="20">
        <f t="shared" si="0"/>
        <v>0</v>
      </c>
      <c r="G31" s="20">
        <f t="shared" si="0"/>
        <v>1</v>
      </c>
      <c r="H31" s="20">
        <f t="shared" si="0"/>
        <v>0.99999999999999989</v>
      </c>
      <c r="I31" s="20">
        <f t="shared" si="0"/>
        <v>0.99999999999999978</v>
      </c>
      <c r="J31" s="20">
        <f t="shared" si="0"/>
        <v>0.99999999999999978</v>
      </c>
      <c r="K31" s="20">
        <f t="shared" si="0"/>
        <v>1</v>
      </c>
      <c r="L31" s="20">
        <f t="shared" si="0"/>
        <v>1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A5FE02-2B80-410F-AAE7-8F6BAB1A9687}">
  <dimension ref="A1:AD97"/>
  <sheetViews>
    <sheetView workbookViewId="0">
      <selection activeCell="M6" sqref="M6"/>
    </sheetView>
  </sheetViews>
  <sheetFormatPr defaultRowHeight="14.4" x14ac:dyDescent="0.3"/>
  <cols>
    <col min="2" max="2" width="15.33203125" bestFit="1" customWidth="1"/>
    <col min="4" max="4" width="18.109375" bestFit="1" customWidth="1"/>
    <col min="7" max="7" width="12" bestFit="1" customWidth="1"/>
    <col min="10" max="10" width="13.6640625" bestFit="1" customWidth="1"/>
    <col min="13" max="13" width="18.5546875" customWidth="1"/>
    <col min="29" max="29" width="27.109375" customWidth="1"/>
  </cols>
  <sheetData>
    <row r="1" spans="1:30" x14ac:dyDescent="0.3">
      <c r="A1" t="s">
        <v>442</v>
      </c>
      <c r="C1" t="s">
        <v>493</v>
      </c>
      <c r="M1" t="s">
        <v>499</v>
      </c>
      <c r="AC1" t="s">
        <v>49</v>
      </c>
      <c r="AD1" t="s">
        <v>48</v>
      </c>
    </row>
    <row r="2" spans="1:30" x14ac:dyDescent="0.3">
      <c r="A2" t="s">
        <v>494</v>
      </c>
      <c r="B2" t="s">
        <v>491</v>
      </c>
      <c r="C2" t="s">
        <v>492</v>
      </c>
      <c r="D2" t="s">
        <v>495</v>
      </c>
      <c r="E2" t="s">
        <v>496</v>
      </c>
      <c r="AC2" t="s">
        <v>7</v>
      </c>
      <c r="AD2" t="s">
        <v>50</v>
      </c>
    </row>
    <row r="3" spans="1:30" x14ac:dyDescent="0.3">
      <c r="A3" s="14" t="s">
        <v>228</v>
      </c>
      <c r="B3">
        <v>3.771092297608436E-2</v>
      </c>
      <c r="C3">
        <v>3.771092297608436E-2</v>
      </c>
      <c r="D3">
        <f>C3 / (SUM($B$3:$B$55) / SUM($B$3:$B$61))</f>
        <v>6.1334950820729352E-2</v>
      </c>
      <c r="E3">
        <f>D3/(SUM($D$3:$D$14)/SUM($D$3:$D$57))</f>
        <v>7.594504961996093E-2</v>
      </c>
      <c r="M3" t="s">
        <v>500</v>
      </c>
      <c r="AC3" t="s">
        <v>8</v>
      </c>
      <c r="AD3" t="s">
        <v>51</v>
      </c>
    </row>
    <row r="4" spans="1:30" x14ac:dyDescent="0.3">
      <c r="A4" s="14" t="s">
        <v>481</v>
      </c>
      <c r="B4">
        <v>2.8242123610927001E-2</v>
      </c>
      <c r="C4">
        <v>2.8242123610927001E-2</v>
      </c>
      <c r="D4">
        <f t="shared" ref="D4:D67" si="0">C4 / (SUM($B$3:$B$55) / SUM($B$3:$B$61))</f>
        <v>4.5934417034759874E-2</v>
      </c>
      <c r="E4">
        <f t="shared" ref="E4:E14" si="1">D4/(SUM($D$3:$D$14)/SUM($D$3:$D$57))</f>
        <v>5.6876080184119313E-2</v>
      </c>
      <c r="I4" s="6" t="s">
        <v>498</v>
      </c>
      <c r="J4" s="6" t="s">
        <v>497</v>
      </c>
      <c r="M4" t="s">
        <v>9</v>
      </c>
      <c r="N4">
        <v>211</v>
      </c>
      <c r="O4">
        <v>0.1295</v>
      </c>
      <c r="P4">
        <f>O4/SUM($O$4:$O$7)</f>
        <v>0.29633867276887876</v>
      </c>
      <c r="AC4" t="s">
        <v>9</v>
      </c>
      <c r="AD4">
        <v>211</v>
      </c>
    </row>
    <row r="5" spans="1:30" x14ac:dyDescent="0.3">
      <c r="A5" s="14" t="s">
        <v>96</v>
      </c>
      <c r="B5">
        <v>1.9039645998091249E-2</v>
      </c>
      <c r="C5">
        <v>1.9039645998091249E-2</v>
      </c>
      <c r="D5">
        <f t="shared" si="0"/>
        <v>3.0967042405130731E-2</v>
      </c>
      <c r="E5">
        <f t="shared" si="1"/>
        <v>3.8343449217314002E-2</v>
      </c>
      <c r="I5">
        <v>22</v>
      </c>
      <c r="J5">
        <v>0.21328626128706454</v>
      </c>
      <c r="M5" t="s">
        <v>45</v>
      </c>
      <c r="N5">
        <v>213</v>
      </c>
      <c r="O5">
        <v>0.14599999999999999</v>
      </c>
      <c r="P5">
        <f t="shared" ref="P5:P7" si="2">O5/SUM($O$4:$O$7)</f>
        <v>0.33409610983981697</v>
      </c>
      <c r="AC5" t="s">
        <v>44</v>
      </c>
      <c r="AD5">
        <v>212</v>
      </c>
    </row>
    <row r="6" spans="1:30" x14ac:dyDescent="0.3">
      <c r="A6" s="14" t="s">
        <v>84</v>
      </c>
      <c r="B6">
        <v>1.5900067332912542E-2</v>
      </c>
      <c r="C6">
        <v>1.5900067332912542E-2</v>
      </c>
      <c r="D6">
        <f t="shared" si="0"/>
        <v>2.5860673007896164E-2</v>
      </c>
      <c r="E6">
        <f t="shared" si="1"/>
        <v>3.2020733179205375E-2</v>
      </c>
      <c r="I6">
        <v>561</v>
      </c>
      <c r="J6">
        <v>0.15973241916146827</v>
      </c>
      <c r="M6" t="s">
        <v>43</v>
      </c>
      <c r="N6">
        <v>324</v>
      </c>
      <c r="O6">
        <v>0.1295</v>
      </c>
      <c r="P6">
        <f t="shared" si="2"/>
        <v>0.29633867276887876</v>
      </c>
      <c r="AC6" t="s">
        <v>45</v>
      </c>
      <c r="AD6">
        <v>213</v>
      </c>
    </row>
    <row r="7" spans="1:30" x14ac:dyDescent="0.3">
      <c r="A7" s="14" t="s">
        <v>446</v>
      </c>
      <c r="B7">
        <v>1.432554748760476E-2</v>
      </c>
      <c r="C7">
        <v>1.432554748760476E-2</v>
      </c>
      <c r="D7">
        <f t="shared" si="0"/>
        <v>2.3299794364340813E-2</v>
      </c>
      <c r="E7">
        <f t="shared" si="1"/>
        <v>2.8849848503289425E-2</v>
      </c>
      <c r="I7" t="s">
        <v>96</v>
      </c>
      <c r="J7">
        <v>0.10768484541567584</v>
      </c>
      <c r="M7" t="s">
        <v>5</v>
      </c>
      <c r="N7">
        <v>486</v>
      </c>
      <c r="O7">
        <v>3.2000000000000001E-2</v>
      </c>
      <c r="P7">
        <f t="shared" si="2"/>
        <v>7.3226544622425643E-2</v>
      </c>
      <c r="AC7" t="s">
        <v>52</v>
      </c>
      <c r="AD7">
        <v>22</v>
      </c>
    </row>
    <row r="8" spans="1:30" x14ac:dyDescent="0.3">
      <c r="A8" s="14" t="s">
        <v>77</v>
      </c>
      <c r="B8">
        <v>1.381540348455715E-2</v>
      </c>
      <c r="C8">
        <v>1.381540348455715E-2</v>
      </c>
      <c r="D8">
        <f t="shared" si="0"/>
        <v>2.2470070378050197E-2</v>
      </c>
      <c r="E8">
        <f t="shared" si="1"/>
        <v>2.7822482727878777E-2</v>
      </c>
      <c r="I8" t="s">
        <v>84</v>
      </c>
      <c r="J8">
        <v>8.9927947873357228E-2</v>
      </c>
      <c r="AC8" t="s">
        <v>10</v>
      </c>
      <c r="AD8">
        <v>23</v>
      </c>
    </row>
    <row r="9" spans="1:30" x14ac:dyDescent="0.3">
      <c r="A9" s="14" t="s">
        <v>264</v>
      </c>
      <c r="B9">
        <v>1.354217301993006E-2</v>
      </c>
      <c r="C9">
        <v>1.354217301993006E-2</v>
      </c>
      <c r="D9">
        <f t="shared" si="0"/>
        <v>2.202567454288977E-2</v>
      </c>
      <c r="E9">
        <f t="shared" si="1"/>
        <v>2.7272230982331502E-2</v>
      </c>
      <c r="I9">
        <v>23</v>
      </c>
      <c r="J9">
        <v>8.1022744165111807E-2</v>
      </c>
      <c r="AC9" t="s">
        <v>53</v>
      </c>
      <c r="AD9">
        <v>321</v>
      </c>
    </row>
    <row r="10" spans="1:30" x14ac:dyDescent="0.3">
      <c r="A10" s="14" t="s">
        <v>467</v>
      </c>
      <c r="B10">
        <v>7.9400382739564131E-3</v>
      </c>
      <c r="C10">
        <v>7.9400382739564131E-3</v>
      </c>
      <c r="D10">
        <f t="shared" si="0"/>
        <v>1.2914079492476856E-2</v>
      </c>
      <c r="E10">
        <f t="shared" si="1"/>
        <v>1.5990237127911866E-2</v>
      </c>
      <c r="I10" t="s">
        <v>77</v>
      </c>
      <c r="J10">
        <v>7.8137460577726664E-2</v>
      </c>
      <c r="AC10" t="s">
        <v>47</v>
      </c>
      <c r="AD10">
        <v>327</v>
      </c>
    </row>
    <row r="11" spans="1:30" x14ac:dyDescent="0.3">
      <c r="A11" s="14" t="s">
        <v>465</v>
      </c>
      <c r="B11">
        <v>7.766189437617952E-3</v>
      </c>
      <c r="C11">
        <v>7.766189437617952E-3</v>
      </c>
      <c r="D11">
        <f t="shared" si="0"/>
        <v>1.2631322959739039E-2</v>
      </c>
      <c r="E11">
        <f t="shared" si="1"/>
        <v>1.5640127465773125E-2</v>
      </c>
      <c r="I11">
        <v>42</v>
      </c>
      <c r="J11">
        <v>7.6592117752068506E-2</v>
      </c>
      <c r="AC11" t="s">
        <v>54</v>
      </c>
      <c r="AD11">
        <v>331</v>
      </c>
    </row>
    <row r="12" spans="1:30" x14ac:dyDescent="0.3">
      <c r="A12" s="14" t="s">
        <v>90</v>
      </c>
      <c r="B12">
        <v>7.5096589431317626E-3</v>
      </c>
      <c r="C12">
        <v>7.5096589431317626E-3</v>
      </c>
      <c r="D12">
        <f t="shared" si="0"/>
        <v>1.221408879993589E-2</v>
      </c>
      <c r="E12">
        <f t="shared" si="1"/>
        <v>1.5123507356921851E-2</v>
      </c>
      <c r="I12">
        <v>484</v>
      </c>
      <c r="J12">
        <v>4.4907441777607797E-2</v>
      </c>
      <c r="AC12" t="s">
        <v>1</v>
      </c>
      <c r="AD12">
        <v>332</v>
      </c>
    </row>
    <row r="13" spans="1:30" x14ac:dyDescent="0.3">
      <c r="A13" s="14" t="s">
        <v>478</v>
      </c>
      <c r="B13">
        <v>7.0609866357507437E-3</v>
      </c>
      <c r="C13">
        <v>7.0609866357507437E-3</v>
      </c>
      <c r="D13">
        <f t="shared" si="0"/>
        <v>1.1484345485902176E-2</v>
      </c>
      <c r="E13">
        <f t="shared" si="1"/>
        <v>1.4219937834935787E-2</v>
      </c>
      <c r="I13">
        <v>482</v>
      </c>
      <c r="J13">
        <v>4.3924183734434137E-2</v>
      </c>
      <c r="AC13" t="s">
        <v>2</v>
      </c>
      <c r="AD13">
        <v>333</v>
      </c>
    </row>
    <row r="14" spans="1:30" x14ac:dyDescent="0.3">
      <c r="A14" s="14" t="s">
        <v>459</v>
      </c>
      <c r="B14">
        <v>3.9562071861705943E-3</v>
      </c>
      <c r="C14">
        <v>3.9562071861705943E-3</v>
      </c>
      <c r="D14">
        <f t="shared" si="0"/>
        <v>6.4345752914686397E-3</v>
      </c>
      <c r="E14">
        <f t="shared" si="1"/>
        <v>7.967303034484596E-3</v>
      </c>
      <c r="I14" t="s">
        <v>90</v>
      </c>
      <c r="J14">
        <v>4.2473292964410291E-2</v>
      </c>
      <c r="AC14" t="s">
        <v>11</v>
      </c>
      <c r="AD14">
        <v>334</v>
      </c>
    </row>
    <row r="15" spans="1:30" x14ac:dyDescent="0.3">
      <c r="A15" s="14" t="s">
        <v>473</v>
      </c>
      <c r="B15">
        <v>3.8803419212796939E-3</v>
      </c>
      <c r="C15">
        <v>3.8803419212796939E-3</v>
      </c>
      <c r="D15">
        <f t="shared" si="0"/>
        <v>6.3111841908573933E-3</v>
      </c>
      <c r="I15">
        <v>5411</v>
      </c>
      <c r="J15">
        <v>3.9935682335123207E-2</v>
      </c>
      <c r="AC15" t="s">
        <v>13</v>
      </c>
      <c r="AD15">
        <v>335</v>
      </c>
    </row>
    <row r="16" spans="1:30" x14ac:dyDescent="0.3">
      <c r="A16" s="14" t="s">
        <v>474</v>
      </c>
      <c r="B16">
        <v>3.745505469771078E-3</v>
      </c>
      <c r="C16">
        <v>3.745505469771078E-3</v>
      </c>
      <c r="D16">
        <f t="shared" si="0"/>
        <v>6.0918793722676331E-3</v>
      </c>
      <c r="I16">
        <v>325</v>
      </c>
      <c r="J16">
        <v>2.2375602955951795E-2</v>
      </c>
      <c r="AC16" t="s">
        <v>56</v>
      </c>
      <c r="AD16" t="s">
        <v>55</v>
      </c>
    </row>
    <row r="17" spans="1:30" x14ac:dyDescent="0.3">
      <c r="A17" s="14" t="s">
        <v>73</v>
      </c>
      <c r="B17">
        <v>3.5182837570713571E-3</v>
      </c>
      <c r="C17">
        <v>3.5182837570713571E-3</v>
      </c>
      <c r="D17">
        <f t="shared" si="0"/>
        <v>5.7223144962586939E-3</v>
      </c>
      <c r="AC17" t="s">
        <v>58</v>
      </c>
      <c r="AD17" t="s">
        <v>57</v>
      </c>
    </row>
    <row r="18" spans="1:30" x14ac:dyDescent="0.3">
      <c r="A18" s="14" t="s">
        <v>489</v>
      </c>
      <c r="B18">
        <v>3.3873588050914098E-3</v>
      </c>
      <c r="C18">
        <v>3.3873588050914098E-3</v>
      </c>
      <c r="D18">
        <f t="shared" si="0"/>
        <v>5.5093715381669735E-3</v>
      </c>
      <c r="AC18" t="s">
        <v>59</v>
      </c>
      <c r="AD18">
        <v>337</v>
      </c>
    </row>
    <row r="19" spans="1:30" x14ac:dyDescent="0.3">
      <c r="A19" s="14" t="s">
        <v>479</v>
      </c>
      <c r="B19">
        <v>3.034918028730964E-3</v>
      </c>
      <c r="C19">
        <v>3.034918028730964E-3</v>
      </c>
      <c r="D19">
        <f t="shared" si="0"/>
        <v>4.9361440491713657E-3</v>
      </c>
      <c r="AC19" t="s">
        <v>60</v>
      </c>
      <c r="AD19">
        <v>339</v>
      </c>
    </row>
    <row r="20" spans="1:30" x14ac:dyDescent="0.3">
      <c r="A20" s="14" t="s">
        <v>451</v>
      </c>
      <c r="B20">
        <v>3.0311011595419999E-3</v>
      </c>
      <c r="C20">
        <v>3.0311011595419999E-3</v>
      </c>
      <c r="D20">
        <f t="shared" si="0"/>
        <v>4.9299361002398921E-3</v>
      </c>
      <c r="AC20" t="s">
        <v>62</v>
      </c>
      <c r="AD20" t="s">
        <v>61</v>
      </c>
    </row>
    <row r="21" spans="1:30" x14ac:dyDescent="0.3">
      <c r="A21" s="14" t="s">
        <v>468</v>
      </c>
      <c r="B21">
        <v>2.2577243413226681E-3</v>
      </c>
      <c r="C21">
        <v>2.2577243413226681E-3</v>
      </c>
      <c r="D21">
        <f t="shared" si="0"/>
        <v>3.672076961086566E-3</v>
      </c>
      <c r="AC21" t="s">
        <v>64</v>
      </c>
      <c r="AD21" t="s">
        <v>63</v>
      </c>
    </row>
    <row r="22" spans="1:30" x14ac:dyDescent="0.3">
      <c r="A22" s="14" t="s">
        <v>482</v>
      </c>
      <c r="B22">
        <v>1.756028317284715E-3</v>
      </c>
      <c r="C22">
        <v>1.756028317284715E-3</v>
      </c>
      <c r="D22">
        <f t="shared" si="0"/>
        <v>2.8560931947693617E-3</v>
      </c>
      <c r="AC22" t="s">
        <v>66</v>
      </c>
      <c r="AD22" t="s">
        <v>65</v>
      </c>
    </row>
    <row r="23" spans="1:30" x14ac:dyDescent="0.3">
      <c r="A23" s="14" t="s">
        <v>488</v>
      </c>
      <c r="B23">
        <v>1.745853152351325E-3</v>
      </c>
      <c r="C23">
        <v>1.745853152351325E-3</v>
      </c>
      <c r="D23">
        <f t="shared" si="0"/>
        <v>2.8395437923275793E-3</v>
      </c>
      <c r="AC23" t="s">
        <v>67</v>
      </c>
      <c r="AD23">
        <v>322</v>
      </c>
    </row>
    <row r="24" spans="1:30" x14ac:dyDescent="0.3">
      <c r="A24" s="14" t="s">
        <v>450</v>
      </c>
      <c r="B24">
        <v>1.6468154598725619E-3</v>
      </c>
      <c r="C24">
        <v>1.6468154598725619E-3</v>
      </c>
      <c r="D24">
        <f t="shared" si="0"/>
        <v>2.6784638844866661E-3</v>
      </c>
      <c r="H24" t="s">
        <v>504</v>
      </c>
      <c r="J24">
        <v>194406</v>
      </c>
      <c r="K24">
        <f>J24/SUM($J$24:$J$27)</f>
        <v>0.38105001127042154</v>
      </c>
      <c r="AC24" t="s">
        <v>68</v>
      </c>
      <c r="AD24">
        <v>323</v>
      </c>
    </row>
    <row r="25" spans="1:30" x14ac:dyDescent="0.3">
      <c r="A25" s="14" t="s">
        <v>476</v>
      </c>
      <c r="B25">
        <v>1.627863112181444E-3</v>
      </c>
      <c r="C25">
        <v>1.627863112181444E-3</v>
      </c>
      <c r="D25">
        <f t="shared" si="0"/>
        <v>2.6476388284595496E-3</v>
      </c>
      <c r="H25" t="s">
        <v>125</v>
      </c>
      <c r="I25" t="s">
        <v>124</v>
      </c>
      <c r="J25">
        <v>81684</v>
      </c>
      <c r="K25">
        <f t="shared" ref="K25:K27" si="3">J25/SUM($J$24:$J$27)</f>
        <v>0.16010662798788675</v>
      </c>
      <c r="AC25" t="s">
        <v>43</v>
      </c>
      <c r="AD25">
        <v>324</v>
      </c>
    </row>
    <row r="26" spans="1:30" x14ac:dyDescent="0.3">
      <c r="A26" s="14" t="s">
        <v>92</v>
      </c>
      <c r="B26">
        <v>1.6162982722251391E-3</v>
      </c>
      <c r="C26">
        <v>1.6162982722251391E-3</v>
      </c>
      <c r="D26">
        <f t="shared" si="0"/>
        <v>2.6288291883343417E-3</v>
      </c>
      <c r="H26" t="s">
        <v>127</v>
      </c>
      <c r="I26" t="s">
        <v>126</v>
      </c>
      <c r="J26">
        <v>63556</v>
      </c>
      <c r="K26">
        <f t="shared" si="3"/>
        <v>0.12457441908327371</v>
      </c>
      <c r="AC26" t="s">
        <v>34</v>
      </c>
      <c r="AD26">
        <v>325</v>
      </c>
    </row>
    <row r="27" spans="1:30" x14ac:dyDescent="0.3">
      <c r="A27" s="14" t="s">
        <v>464</v>
      </c>
      <c r="B27">
        <v>1.6067733524492459E-3</v>
      </c>
      <c r="C27">
        <v>1.6067733524492459E-3</v>
      </c>
      <c r="D27">
        <f t="shared" si="0"/>
        <v>2.61333737747635E-3</v>
      </c>
      <c r="H27" t="s">
        <v>129</v>
      </c>
      <c r="I27" t="s">
        <v>128</v>
      </c>
      <c r="J27">
        <v>170539</v>
      </c>
      <c r="K27">
        <f t="shared" si="3"/>
        <v>0.33426894165841803</v>
      </c>
      <c r="AC27" t="s">
        <v>0</v>
      </c>
      <c r="AD27">
        <v>326</v>
      </c>
    </row>
    <row r="28" spans="1:30" x14ac:dyDescent="0.3">
      <c r="A28" s="14" t="s">
        <v>475</v>
      </c>
      <c r="B28">
        <v>1.5941274221810511E-3</v>
      </c>
      <c r="C28">
        <v>1.5941274221810511E-3</v>
      </c>
      <c r="D28">
        <f t="shared" si="0"/>
        <v>2.592769397435819E-3</v>
      </c>
      <c r="AC28" t="s">
        <v>69</v>
      </c>
      <c r="AD28">
        <v>42</v>
      </c>
    </row>
    <row r="29" spans="1:30" x14ac:dyDescent="0.3">
      <c r="A29" s="14" t="s">
        <v>490</v>
      </c>
      <c r="B29">
        <v>1.0062253495270791E-3</v>
      </c>
      <c r="C29">
        <v>1.0062253495270791E-3</v>
      </c>
      <c r="D29">
        <f t="shared" si="0"/>
        <v>1.6365757572933007E-3</v>
      </c>
      <c r="AC29" t="s">
        <v>70</v>
      </c>
      <c r="AD29">
        <v>441</v>
      </c>
    </row>
    <row r="30" spans="1:30" x14ac:dyDescent="0.3">
      <c r="A30" s="14" t="s">
        <v>55</v>
      </c>
      <c r="B30">
        <v>9.0369446140043123E-4</v>
      </c>
      <c r="C30">
        <v>9.0369446140043123E-4</v>
      </c>
      <c r="D30">
        <f t="shared" si="0"/>
        <v>1.4698143395247181E-3</v>
      </c>
      <c r="AC30" t="s">
        <v>71</v>
      </c>
      <c r="AD30">
        <v>445</v>
      </c>
    </row>
    <row r="31" spans="1:30" x14ac:dyDescent="0.3">
      <c r="A31" s="14" t="s">
        <v>449</v>
      </c>
      <c r="B31">
        <v>8.6571837609858589E-4</v>
      </c>
      <c r="C31">
        <v>8.6571837609858589E-4</v>
      </c>
      <c r="D31">
        <f t="shared" si="0"/>
        <v>1.4080481152975973E-3</v>
      </c>
      <c r="AC31" t="s">
        <v>72</v>
      </c>
      <c r="AD31">
        <v>452</v>
      </c>
    </row>
    <row r="32" spans="1:30" x14ac:dyDescent="0.3">
      <c r="A32" s="14" t="s">
        <v>471</v>
      </c>
      <c r="B32">
        <v>7.961716148603004E-4</v>
      </c>
      <c r="C32">
        <v>7.961716148603004E-4</v>
      </c>
      <c r="D32">
        <f t="shared" si="0"/>
        <v>1.2949337483276759E-3</v>
      </c>
      <c r="AC32" t="s">
        <v>74</v>
      </c>
      <c r="AD32" t="s">
        <v>73</v>
      </c>
    </row>
    <row r="33" spans="1:30" x14ac:dyDescent="0.3">
      <c r="A33" s="14" t="s">
        <v>470</v>
      </c>
      <c r="B33">
        <v>7.9579132234644751E-4</v>
      </c>
      <c r="C33">
        <v>7.9579132234644751E-4</v>
      </c>
      <c r="D33">
        <f t="shared" si="0"/>
        <v>1.2943152213653565E-3</v>
      </c>
      <c r="AC33" t="s">
        <v>75</v>
      </c>
      <c r="AD33">
        <v>481</v>
      </c>
    </row>
    <row r="34" spans="1:30" x14ac:dyDescent="0.3">
      <c r="A34" s="14" t="s">
        <v>466</v>
      </c>
      <c r="B34">
        <v>7.687986350421609E-4</v>
      </c>
      <c r="C34">
        <v>7.687986350421609E-4</v>
      </c>
      <c r="D34">
        <f t="shared" si="0"/>
        <v>1.2504129506790173E-3</v>
      </c>
      <c r="AC34" t="s">
        <v>3</v>
      </c>
      <c r="AD34">
        <v>482</v>
      </c>
    </row>
    <row r="35" spans="1:30" x14ac:dyDescent="0.3">
      <c r="A35" s="14" t="s">
        <v>456</v>
      </c>
      <c r="B35">
        <v>4.0714311128927082E-4</v>
      </c>
      <c r="C35">
        <v>4.0714311128927082E-4</v>
      </c>
      <c r="D35">
        <f t="shared" si="0"/>
        <v>6.6219813086418106E-4</v>
      </c>
      <c r="AC35" t="s">
        <v>76</v>
      </c>
      <c r="AD35">
        <v>483</v>
      </c>
    </row>
    <row r="36" spans="1:30" x14ac:dyDescent="0.3">
      <c r="A36" s="14" t="s">
        <v>290</v>
      </c>
      <c r="B36">
        <v>3.4803942906733799E-4</v>
      </c>
      <c r="C36">
        <v>3.4803942906733799E-4</v>
      </c>
      <c r="D36">
        <f t="shared" si="0"/>
        <v>5.660689153394044E-4</v>
      </c>
      <c r="AC36" t="s">
        <v>14</v>
      </c>
      <c r="AD36">
        <v>484</v>
      </c>
    </row>
    <row r="37" spans="1:30" x14ac:dyDescent="0.3">
      <c r="A37" s="14" t="s">
        <v>448</v>
      </c>
      <c r="B37">
        <v>2.7991668526387788E-4</v>
      </c>
      <c r="C37">
        <v>2.7991668526387788E-4</v>
      </c>
      <c r="D37">
        <f t="shared" si="0"/>
        <v>4.5527064228710645E-4</v>
      </c>
      <c r="AC37" t="s">
        <v>4</v>
      </c>
      <c r="AD37">
        <v>485</v>
      </c>
    </row>
    <row r="38" spans="1:30" x14ac:dyDescent="0.3">
      <c r="A38" s="14" t="s">
        <v>463</v>
      </c>
      <c r="B38">
        <v>2.64610415065937E-4</v>
      </c>
      <c r="C38">
        <v>2.64610415065937E-4</v>
      </c>
      <c r="D38">
        <f t="shared" si="0"/>
        <v>4.303757509466087E-4</v>
      </c>
      <c r="AC38" t="s">
        <v>5</v>
      </c>
      <c r="AD38">
        <v>486</v>
      </c>
    </row>
    <row r="39" spans="1:30" x14ac:dyDescent="0.3">
      <c r="A39" s="14" t="s">
        <v>457</v>
      </c>
      <c r="B39">
        <v>2.313210631607821E-4</v>
      </c>
      <c r="C39">
        <v>2.313210631607821E-4</v>
      </c>
      <c r="D39">
        <f t="shared" si="0"/>
        <v>3.7623226675632504E-4</v>
      </c>
      <c r="AC39" t="s">
        <v>78</v>
      </c>
      <c r="AD39" t="s">
        <v>77</v>
      </c>
    </row>
    <row r="40" spans="1:30" x14ac:dyDescent="0.3">
      <c r="A40" s="14" t="s">
        <v>104</v>
      </c>
      <c r="B40">
        <v>2.0337668208383929E-4</v>
      </c>
      <c r="C40">
        <v>2.0337668208383929E-4</v>
      </c>
      <c r="D40">
        <f t="shared" si="0"/>
        <v>3.3078211322502653E-4</v>
      </c>
      <c r="AC40" t="s">
        <v>79</v>
      </c>
      <c r="AD40">
        <v>493</v>
      </c>
    </row>
    <row r="41" spans="1:30" x14ac:dyDescent="0.3">
      <c r="A41" s="14" t="s">
        <v>452</v>
      </c>
      <c r="B41">
        <v>1.6716747650009149E-4</v>
      </c>
      <c r="C41">
        <v>1.6716747650009149E-4</v>
      </c>
      <c r="D41">
        <f t="shared" si="0"/>
        <v>2.7188963145932427E-4</v>
      </c>
      <c r="AC41" t="s">
        <v>80</v>
      </c>
      <c r="AD41">
        <v>511</v>
      </c>
    </row>
    <row r="42" spans="1:30" x14ac:dyDescent="0.3">
      <c r="A42" s="14" t="s">
        <v>462</v>
      </c>
      <c r="B42">
        <v>1.6260736581819379E-4</v>
      </c>
      <c r="C42">
        <v>1.6260736581819379E-4</v>
      </c>
      <c r="D42">
        <f t="shared" si="0"/>
        <v>2.6447283700460741E-4</v>
      </c>
      <c r="AC42" t="s">
        <v>81</v>
      </c>
      <c r="AD42">
        <v>512</v>
      </c>
    </row>
    <row r="43" spans="1:30" x14ac:dyDescent="0.3">
      <c r="A43" s="14" t="s">
        <v>460</v>
      </c>
      <c r="B43">
        <v>1.295404538198715E-4</v>
      </c>
      <c r="C43">
        <v>1.295404538198715E-4</v>
      </c>
      <c r="D43">
        <f t="shared" si="0"/>
        <v>2.1069114031962554E-4</v>
      </c>
      <c r="AC43" t="s">
        <v>82</v>
      </c>
      <c r="AD43">
        <v>513</v>
      </c>
    </row>
    <row r="44" spans="1:30" x14ac:dyDescent="0.3">
      <c r="A44" s="14" t="s">
        <v>57</v>
      </c>
      <c r="B44">
        <v>8.0799838569394245E-5</v>
      </c>
      <c r="C44">
        <v>8.0799838569394245E-5</v>
      </c>
      <c r="D44">
        <f t="shared" si="0"/>
        <v>1.3141694060682597E-4</v>
      </c>
      <c r="AC44" t="s">
        <v>83</v>
      </c>
      <c r="AD44">
        <v>514</v>
      </c>
    </row>
    <row r="45" spans="1:30" x14ac:dyDescent="0.3">
      <c r="A45" s="14" t="s">
        <v>447</v>
      </c>
      <c r="B45">
        <v>5.11587298059891E-5</v>
      </c>
      <c r="C45">
        <v>5.11587298059891E-5</v>
      </c>
      <c r="D45">
        <f t="shared" si="0"/>
        <v>8.3207143423439267E-5</v>
      </c>
      <c r="AC45" t="s">
        <v>85</v>
      </c>
      <c r="AD45" t="s">
        <v>84</v>
      </c>
    </row>
    <row r="46" spans="1:30" x14ac:dyDescent="0.3">
      <c r="A46" s="14" t="s">
        <v>453</v>
      </c>
      <c r="B46">
        <v>4.9798587372676647E-5</v>
      </c>
      <c r="C46">
        <v>4.9798587372676647E-5</v>
      </c>
      <c r="D46">
        <f t="shared" si="0"/>
        <v>8.0994939036150397E-5</v>
      </c>
      <c r="AC46" t="s">
        <v>86</v>
      </c>
      <c r="AD46">
        <v>523</v>
      </c>
    </row>
    <row r="47" spans="1:30" x14ac:dyDescent="0.3">
      <c r="A47" s="14" t="s">
        <v>455</v>
      </c>
      <c r="B47">
        <v>4.0717414873321288E-5</v>
      </c>
      <c r="C47">
        <v>4.0717414873321288E-5</v>
      </c>
      <c r="D47">
        <f t="shared" si="0"/>
        <v>6.6224861173146176E-5</v>
      </c>
      <c r="AC47" t="s">
        <v>15</v>
      </c>
      <c r="AD47">
        <v>524</v>
      </c>
    </row>
    <row r="48" spans="1:30" x14ac:dyDescent="0.3">
      <c r="A48" s="14" t="s">
        <v>461</v>
      </c>
      <c r="B48">
        <v>3.9201542972731412E-5</v>
      </c>
      <c r="C48">
        <v>3.9201542972731412E-5</v>
      </c>
      <c r="D48">
        <f t="shared" si="0"/>
        <v>6.3759370510608709E-5</v>
      </c>
      <c r="AC48" t="s">
        <v>87</v>
      </c>
      <c r="AD48">
        <v>525</v>
      </c>
    </row>
    <row r="49" spans="1:30" x14ac:dyDescent="0.3">
      <c r="A49" s="14" t="s">
        <v>487</v>
      </c>
      <c r="B49">
        <v>3.5057729751121009E-5</v>
      </c>
      <c r="C49">
        <v>3.5057729751121009E-5</v>
      </c>
      <c r="D49">
        <f t="shared" si="0"/>
        <v>5.7019663282574363E-5</v>
      </c>
      <c r="AC49" t="s">
        <v>89</v>
      </c>
      <c r="AD49" t="s">
        <v>88</v>
      </c>
    </row>
    <row r="50" spans="1:30" x14ac:dyDescent="0.3">
      <c r="A50" s="14" t="s">
        <v>61</v>
      </c>
      <c r="B50">
        <v>1.8879248833841891E-5</v>
      </c>
      <c r="C50">
        <v>1.8879248833841891E-5</v>
      </c>
      <c r="D50">
        <f t="shared" si="0"/>
        <v>3.0706164351648509E-5</v>
      </c>
      <c r="AC50" t="s">
        <v>91</v>
      </c>
      <c r="AD50" t="s">
        <v>90</v>
      </c>
    </row>
    <row r="51" spans="1:30" x14ac:dyDescent="0.3">
      <c r="A51" s="14" t="s">
        <v>63</v>
      </c>
      <c r="B51">
        <v>1.515953677753688E-5</v>
      </c>
      <c r="C51">
        <v>1.515953677753688E-5</v>
      </c>
      <c r="D51">
        <f t="shared" si="0"/>
        <v>2.4656236690492359E-5</v>
      </c>
      <c r="AC51" t="s">
        <v>93</v>
      </c>
      <c r="AD51" t="s">
        <v>92</v>
      </c>
    </row>
    <row r="52" spans="1:30" x14ac:dyDescent="0.3">
      <c r="A52" s="14" t="s">
        <v>472</v>
      </c>
      <c r="B52">
        <v>2.1584933199563838E-6</v>
      </c>
      <c r="C52">
        <v>2.1584933199563838E-6</v>
      </c>
      <c r="D52">
        <f t="shared" si="0"/>
        <v>3.5106826133732621E-6</v>
      </c>
      <c r="AC52" t="s">
        <v>94</v>
      </c>
      <c r="AD52">
        <v>5411</v>
      </c>
    </row>
    <row r="53" spans="1:30" x14ac:dyDescent="0.3">
      <c r="A53" s="14" t="s">
        <v>65</v>
      </c>
      <c r="B53">
        <v>1.9457065270567541E-6</v>
      </c>
      <c r="C53">
        <v>1.9457065270567541E-6</v>
      </c>
      <c r="D53">
        <f t="shared" si="0"/>
        <v>3.1645954203847368E-6</v>
      </c>
      <c r="AC53" t="s">
        <v>95</v>
      </c>
      <c r="AD53">
        <v>5415</v>
      </c>
    </row>
    <row r="54" spans="1:30" x14ac:dyDescent="0.3">
      <c r="A54" s="14" t="s">
        <v>454</v>
      </c>
      <c r="B54">
        <v>1.7271548197733949E-6</v>
      </c>
      <c r="C54">
        <v>1.7271548197733949E-6</v>
      </c>
      <c r="D54">
        <f t="shared" si="0"/>
        <v>2.8091318793170093E-6</v>
      </c>
      <c r="AC54" t="s">
        <v>16</v>
      </c>
      <c r="AD54" t="s">
        <v>96</v>
      </c>
    </row>
    <row r="55" spans="1:30" x14ac:dyDescent="0.3">
      <c r="A55" s="14" t="s">
        <v>50</v>
      </c>
      <c r="B55">
        <v>5.0354423563699575E-7</v>
      </c>
      <c r="C55">
        <v>5.0354423563699575E-7</v>
      </c>
      <c r="D55">
        <f t="shared" si="0"/>
        <v>8.1898979105983572E-7</v>
      </c>
      <c r="AC55" t="s">
        <v>17</v>
      </c>
      <c r="AD55">
        <v>55</v>
      </c>
    </row>
    <row r="56" spans="1:30" x14ac:dyDescent="0.3">
      <c r="A56" s="14" t="s">
        <v>51</v>
      </c>
      <c r="B56">
        <v>0</v>
      </c>
      <c r="C56">
        <v>0</v>
      </c>
      <c r="D56">
        <f t="shared" si="0"/>
        <v>0</v>
      </c>
      <c r="AC56" t="s">
        <v>97</v>
      </c>
      <c r="AD56">
        <v>561</v>
      </c>
    </row>
    <row r="57" spans="1:30" x14ac:dyDescent="0.3">
      <c r="A57" s="14" t="s">
        <v>443</v>
      </c>
      <c r="B57">
        <v>5.8960416330880339E-2</v>
      </c>
      <c r="D57">
        <f t="shared" si="0"/>
        <v>0</v>
      </c>
      <c r="AC57" t="s">
        <v>98</v>
      </c>
      <c r="AD57">
        <v>562</v>
      </c>
    </row>
    <row r="58" spans="1:30" x14ac:dyDescent="0.3">
      <c r="A58" s="14" t="s">
        <v>444</v>
      </c>
      <c r="B58">
        <v>1.6626232495559019E-2</v>
      </c>
      <c r="D58">
        <f t="shared" si="0"/>
        <v>0</v>
      </c>
      <c r="AC58" t="s">
        <v>99</v>
      </c>
      <c r="AD58">
        <v>61</v>
      </c>
    </row>
    <row r="59" spans="1:30" x14ac:dyDescent="0.3">
      <c r="A59" s="14" t="s">
        <v>445</v>
      </c>
      <c r="B59">
        <v>1.263232878125816E-5</v>
      </c>
      <c r="D59">
        <f t="shared" si="0"/>
        <v>0</v>
      </c>
      <c r="AC59" t="s">
        <v>100</v>
      </c>
      <c r="AD59">
        <v>621</v>
      </c>
    </row>
    <row r="60" spans="1:30" x14ac:dyDescent="0.3">
      <c r="A60" s="14" t="s">
        <v>458</v>
      </c>
      <c r="B60">
        <v>4.0107195299826773E-2</v>
      </c>
      <c r="D60">
        <f t="shared" si="0"/>
        <v>0</v>
      </c>
      <c r="AC60" t="s">
        <v>101</v>
      </c>
      <c r="AD60">
        <v>622</v>
      </c>
    </row>
    <row r="61" spans="1:30" x14ac:dyDescent="0.3">
      <c r="A61" s="14" t="s">
        <v>469</v>
      </c>
      <c r="B61">
        <v>2.1439323851786811E-2</v>
      </c>
      <c r="D61">
        <f t="shared" si="0"/>
        <v>0</v>
      </c>
      <c r="AC61" t="s">
        <v>102</v>
      </c>
      <c r="AD61">
        <v>623</v>
      </c>
    </row>
    <row r="62" spans="1:30" x14ac:dyDescent="0.3">
      <c r="A62" s="14" t="s">
        <v>477</v>
      </c>
      <c r="B62">
        <v>0</v>
      </c>
      <c r="C62">
        <v>0</v>
      </c>
      <c r="D62">
        <f t="shared" si="0"/>
        <v>0</v>
      </c>
      <c r="AC62" t="s">
        <v>103</v>
      </c>
      <c r="AD62">
        <v>624</v>
      </c>
    </row>
    <row r="63" spans="1:30" x14ac:dyDescent="0.3">
      <c r="A63" s="14" t="s">
        <v>88</v>
      </c>
      <c r="B63">
        <v>0</v>
      </c>
      <c r="C63">
        <v>0</v>
      </c>
      <c r="D63">
        <f t="shared" si="0"/>
        <v>0</v>
      </c>
      <c r="AC63" t="s">
        <v>105</v>
      </c>
      <c r="AD63" t="s">
        <v>104</v>
      </c>
    </row>
    <row r="64" spans="1:30" x14ac:dyDescent="0.3">
      <c r="A64" s="14" t="s">
        <v>480</v>
      </c>
      <c r="B64">
        <v>0</v>
      </c>
      <c r="C64">
        <v>0</v>
      </c>
      <c r="D64">
        <f t="shared" si="0"/>
        <v>0</v>
      </c>
      <c r="AC64" t="s">
        <v>106</v>
      </c>
      <c r="AD64">
        <v>713</v>
      </c>
    </row>
    <row r="65" spans="1:30" x14ac:dyDescent="0.3">
      <c r="A65" s="14" t="s">
        <v>483</v>
      </c>
      <c r="B65">
        <v>0</v>
      </c>
      <c r="C65">
        <v>0</v>
      </c>
      <c r="D65">
        <f t="shared" si="0"/>
        <v>0</v>
      </c>
      <c r="AC65" t="s">
        <v>107</v>
      </c>
      <c r="AD65">
        <v>721</v>
      </c>
    </row>
    <row r="66" spans="1:30" x14ac:dyDescent="0.3">
      <c r="A66" s="14" t="s">
        <v>484</v>
      </c>
      <c r="B66">
        <v>0</v>
      </c>
      <c r="C66">
        <v>0</v>
      </c>
      <c r="D66">
        <f t="shared" si="0"/>
        <v>0</v>
      </c>
      <c r="AC66" t="s">
        <v>108</v>
      </c>
      <c r="AD66">
        <v>722</v>
      </c>
    </row>
    <row r="67" spans="1:30" x14ac:dyDescent="0.3">
      <c r="A67" s="14" t="s">
        <v>485</v>
      </c>
      <c r="B67">
        <v>0</v>
      </c>
      <c r="C67">
        <v>0</v>
      </c>
      <c r="D67">
        <f t="shared" si="0"/>
        <v>0</v>
      </c>
      <c r="AC67" t="s">
        <v>109</v>
      </c>
      <c r="AD67">
        <v>81</v>
      </c>
    </row>
    <row r="68" spans="1:30" x14ac:dyDescent="0.3">
      <c r="A68" s="14" t="s">
        <v>486</v>
      </c>
      <c r="B68">
        <v>0</v>
      </c>
      <c r="C68">
        <v>0</v>
      </c>
      <c r="D68">
        <f t="shared" ref="D68" si="4">C68 / (SUM($B$3:$B$55) / SUM($B$3:$B$61))</f>
        <v>0</v>
      </c>
      <c r="AC68" t="s">
        <v>111</v>
      </c>
      <c r="AD68" t="s">
        <v>110</v>
      </c>
    </row>
    <row r="69" spans="1:30" x14ac:dyDescent="0.3">
      <c r="AC69" t="s">
        <v>113</v>
      </c>
      <c r="AD69" t="s">
        <v>112</v>
      </c>
    </row>
    <row r="70" spans="1:30" x14ac:dyDescent="0.3">
      <c r="AC70" t="s">
        <v>115</v>
      </c>
      <c r="AD70" t="s">
        <v>114</v>
      </c>
    </row>
    <row r="71" spans="1:30" x14ac:dyDescent="0.3">
      <c r="AC71" t="s">
        <v>117</v>
      </c>
      <c r="AD71" t="s">
        <v>116</v>
      </c>
    </row>
    <row r="72" spans="1:30" x14ac:dyDescent="0.3">
      <c r="AC72" t="s">
        <v>119</v>
      </c>
      <c r="AD72" t="s">
        <v>118</v>
      </c>
    </row>
    <row r="73" spans="1:30" x14ac:dyDescent="0.3">
      <c r="AC73" t="s">
        <v>121</v>
      </c>
      <c r="AD73" t="s">
        <v>120</v>
      </c>
    </row>
    <row r="74" spans="1:30" x14ac:dyDescent="0.3">
      <c r="AC74" t="s">
        <v>123</v>
      </c>
      <c r="AD74" t="s">
        <v>122</v>
      </c>
    </row>
    <row r="75" spans="1:30" x14ac:dyDescent="0.3">
      <c r="AC75" t="s">
        <v>125</v>
      </c>
      <c r="AD75" t="s">
        <v>124</v>
      </c>
    </row>
    <row r="76" spans="1:30" x14ac:dyDescent="0.3">
      <c r="AC76" t="s">
        <v>127</v>
      </c>
      <c r="AD76" t="s">
        <v>126</v>
      </c>
    </row>
    <row r="77" spans="1:30" x14ac:dyDescent="0.3">
      <c r="AC77" t="s">
        <v>129</v>
      </c>
      <c r="AD77" t="s">
        <v>128</v>
      </c>
    </row>
    <row r="78" spans="1:30" x14ac:dyDescent="0.3">
      <c r="AC78" t="s">
        <v>131</v>
      </c>
      <c r="AD78" t="s">
        <v>130</v>
      </c>
    </row>
    <row r="79" spans="1:30" x14ac:dyDescent="0.3">
      <c r="AC79" t="s">
        <v>133</v>
      </c>
      <c r="AD79" t="s">
        <v>132</v>
      </c>
    </row>
    <row r="80" spans="1:30" x14ac:dyDescent="0.3">
      <c r="AC80" t="s">
        <v>135</v>
      </c>
      <c r="AD80" t="s">
        <v>134</v>
      </c>
    </row>
    <row r="81" spans="29:30" x14ac:dyDescent="0.3">
      <c r="AC81" t="s">
        <v>137</v>
      </c>
      <c r="AD81" t="s">
        <v>136</v>
      </c>
    </row>
    <row r="82" spans="29:30" x14ac:dyDescent="0.3">
      <c r="AC82" t="s">
        <v>139</v>
      </c>
      <c r="AD82" t="s">
        <v>138</v>
      </c>
    </row>
    <row r="83" spans="29:30" x14ac:dyDescent="0.3">
      <c r="AC83" t="s">
        <v>141</v>
      </c>
      <c r="AD83" t="s">
        <v>140</v>
      </c>
    </row>
    <row r="84" spans="29:30" x14ac:dyDescent="0.3">
      <c r="AC84" t="s">
        <v>143</v>
      </c>
      <c r="AD84" t="s">
        <v>142</v>
      </c>
    </row>
    <row r="85" spans="29:30" x14ac:dyDescent="0.3">
      <c r="AC85" t="s">
        <v>145</v>
      </c>
      <c r="AD85" t="s">
        <v>144</v>
      </c>
    </row>
    <row r="86" spans="29:30" x14ac:dyDescent="0.3">
      <c r="AC86" t="s">
        <v>147</v>
      </c>
      <c r="AD86" t="s">
        <v>146</v>
      </c>
    </row>
    <row r="87" spans="29:30" x14ac:dyDescent="0.3">
      <c r="AC87" t="s">
        <v>149</v>
      </c>
      <c r="AD87" t="s">
        <v>148</v>
      </c>
    </row>
    <row r="88" spans="29:30" x14ac:dyDescent="0.3">
      <c r="AC88" t="s">
        <v>151</v>
      </c>
      <c r="AD88" t="s">
        <v>150</v>
      </c>
    </row>
    <row r="89" spans="29:30" x14ac:dyDescent="0.3">
      <c r="AC89" t="s">
        <v>153</v>
      </c>
      <c r="AD89" t="s">
        <v>152</v>
      </c>
    </row>
    <row r="90" spans="29:30" x14ac:dyDescent="0.3">
      <c r="AC90" t="s">
        <v>155</v>
      </c>
      <c r="AD90" t="s">
        <v>154</v>
      </c>
    </row>
    <row r="91" spans="29:30" x14ac:dyDescent="0.3">
      <c r="AC91" t="s">
        <v>157</v>
      </c>
      <c r="AD91" t="s">
        <v>156</v>
      </c>
    </row>
    <row r="92" spans="29:30" x14ac:dyDescent="0.3">
      <c r="AC92" t="s">
        <v>159</v>
      </c>
      <c r="AD92" t="s">
        <v>158</v>
      </c>
    </row>
    <row r="93" spans="29:30" x14ac:dyDescent="0.3">
      <c r="AC93" t="s">
        <v>161</v>
      </c>
      <c r="AD93" t="s">
        <v>160</v>
      </c>
    </row>
    <row r="94" spans="29:30" x14ac:dyDescent="0.3">
      <c r="AC94" t="s">
        <v>163</v>
      </c>
      <c r="AD94" t="s">
        <v>162</v>
      </c>
    </row>
    <row r="95" spans="29:30" x14ac:dyDescent="0.3">
      <c r="AC95" t="s">
        <v>165</v>
      </c>
      <c r="AD95" t="s">
        <v>164</v>
      </c>
    </row>
    <row r="96" spans="29:30" x14ac:dyDescent="0.3">
      <c r="AC96" t="s">
        <v>167</v>
      </c>
      <c r="AD96" t="s">
        <v>166</v>
      </c>
    </row>
    <row r="97" spans="29:30" x14ac:dyDescent="0.3">
      <c r="AC97" t="s">
        <v>169</v>
      </c>
      <c r="AD97" t="s">
        <v>168</v>
      </c>
    </row>
  </sheetData>
  <autoFilter ref="A2:D2" xr:uid="{31A5FE02-2B80-410F-AAE7-8F6BAB1A9687}">
    <sortState xmlns:xlrd2="http://schemas.microsoft.com/office/spreadsheetml/2017/richdata2" ref="A3:D68">
      <sortCondition descending="1" ref="D2"/>
    </sortState>
  </autoFilter>
  <conditionalFormatting sqref="C3:C68">
    <cfRule type="colorScale" priority="1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E36D0A-D3D4-45A0-88A7-6C8BABF843AA}">
  <dimension ref="A1:G19"/>
  <sheetViews>
    <sheetView topLeftCell="A7" zoomScale="115" zoomScaleNormal="115" workbookViewId="0">
      <selection activeCell="B18" sqref="A14:B18"/>
    </sheetView>
  </sheetViews>
  <sheetFormatPr defaultRowHeight="14.4" x14ac:dyDescent="0.3"/>
  <cols>
    <col min="2" max="2" width="12.109375" bestFit="1" customWidth="1"/>
    <col min="5" max="5" width="70.88671875" bestFit="1" customWidth="1"/>
    <col min="6" max="6" width="11.33203125" bestFit="1" customWidth="1"/>
    <col min="7" max="7" width="42.33203125" bestFit="1" customWidth="1"/>
  </cols>
  <sheetData>
    <row r="1" spans="1:7" x14ac:dyDescent="0.3">
      <c r="A1" t="s">
        <v>568</v>
      </c>
      <c r="B1" t="s">
        <v>549</v>
      </c>
      <c r="C1" t="s">
        <v>550</v>
      </c>
      <c r="D1" t="s">
        <v>551</v>
      </c>
      <c r="F1" t="s">
        <v>561</v>
      </c>
      <c r="G1" t="s">
        <v>562</v>
      </c>
    </row>
    <row r="2" spans="1:7" x14ac:dyDescent="0.3">
      <c r="A2">
        <v>1</v>
      </c>
      <c r="B2" t="s">
        <v>542</v>
      </c>
      <c r="C2">
        <v>113.34</v>
      </c>
      <c r="D2">
        <v>71</v>
      </c>
      <c r="E2" t="s">
        <v>554</v>
      </c>
      <c r="F2" t="s">
        <v>96</v>
      </c>
      <c r="G2" t="s">
        <v>16</v>
      </c>
    </row>
    <row r="3" spans="1:7" x14ac:dyDescent="0.3">
      <c r="A3">
        <v>2</v>
      </c>
      <c r="B3" t="s">
        <v>543</v>
      </c>
      <c r="C3">
        <v>342.38</v>
      </c>
      <c r="D3" t="s">
        <v>552</v>
      </c>
      <c r="E3" t="s">
        <v>556</v>
      </c>
      <c r="F3" t="s">
        <v>563</v>
      </c>
      <c r="G3" t="s">
        <v>567</v>
      </c>
    </row>
    <row r="4" spans="1:7" x14ac:dyDescent="0.3">
      <c r="A4">
        <v>3</v>
      </c>
      <c r="B4" t="s">
        <v>544</v>
      </c>
      <c r="C4">
        <v>991.73</v>
      </c>
      <c r="D4">
        <v>25</v>
      </c>
      <c r="E4" t="s">
        <v>555</v>
      </c>
      <c r="F4">
        <v>332</v>
      </c>
      <c r="G4" t="s">
        <v>566</v>
      </c>
    </row>
    <row r="5" spans="1:7" x14ac:dyDescent="0.3">
      <c r="A5">
        <v>4</v>
      </c>
      <c r="B5" t="s">
        <v>545</v>
      </c>
      <c r="C5">
        <v>400</v>
      </c>
      <c r="D5">
        <v>27</v>
      </c>
      <c r="E5" t="s">
        <v>557</v>
      </c>
      <c r="F5">
        <v>335</v>
      </c>
      <c r="G5" t="s">
        <v>565</v>
      </c>
    </row>
    <row r="6" spans="1:7" x14ac:dyDescent="0.3">
      <c r="A6">
        <v>5</v>
      </c>
      <c r="B6" t="s">
        <v>546</v>
      </c>
      <c r="C6">
        <v>95.86</v>
      </c>
      <c r="D6" t="s">
        <v>232</v>
      </c>
      <c r="E6" t="s">
        <v>558</v>
      </c>
      <c r="F6">
        <v>327</v>
      </c>
      <c r="G6" t="s">
        <v>564</v>
      </c>
    </row>
    <row r="7" spans="1:7" x14ac:dyDescent="0.3">
      <c r="A7">
        <v>6</v>
      </c>
      <c r="B7" t="s">
        <v>547</v>
      </c>
      <c r="C7">
        <v>42.5</v>
      </c>
      <c r="D7" t="s">
        <v>553</v>
      </c>
      <c r="E7" t="s">
        <v>559</v>
      </c>
      <c r="F7">
        <v>335</v>
      </c>
      <c r="G7" t="s">
        <v>565</v>
      </c>
    </row>
    <row r="8" spans="1:7" x14ac:dyDescent="0.3">
      <c r="A8">
        <v>7</v>
      </c>
      <c r="B8" t="s">
        <v>548</v>
      </c>
      <c r="C8">
        <v>14.17</v>
      </c>
      <c r="D8">
        <v>43</v>
      </c>
      <c r="E8" t="s">
        <v>560</v>
      </c>
      <c r="F8">
        <v>23</v>
      </c>
      <c r="G8" t="s">
        <v>10</v>
      </c>
    </row>
    <row r="9" spans="1:7" x14ac:dyDescent="0.3">
      <c r="C9">
        <f>SUM(C2:C8)</f>
        <v>1999.98</v>
      </c>
    </row>
    <row r="11" spans="1:7" x14ac:dyDescent="0.3">
      <c r="A11" t="s">
        <v>571</v>
      </c>
    </row>
    <row r="13" spans="1:7" x14ac:dyDescent="0.3">
      <c r="A13" t="s">
        <v>569</v>
      </c>
      <c r="B13" t="s">
        <v>570</v>
      </c>
      <c r="C13" t="s">
        <v>550</v>
      </c>
    </row>
    <row r="14" spans="1:7" x14ac:dyDescent="0.3">
      <c r="A14">
        <v>23</v>
      </c>
      <c r="B14" s="12">
        <f>C14/$C$19</f>
        <v>9.268092680926808E-2</v>
      </c>
      <c r="C14">
        <f>C8+C3/2</f>
        <v>185.35999999999999</v>
      </c>
    </row>
    <row r="15" spans="1:7" x14ac:dyDescent="0.3">
      <c r="A15">
        <v>327</v>
      </c>
      <c r="B15" s="12">
        <f t="shared" ref="B15:B18" si="0">C15/$C$19</f>
        <v>4.793047930479305E-2</v>
      </c>
      <c r="C15">
        <f>C6</f>
        <v>95.86</v>
      </c>
    </row>
    <row r="16" spans="1:7" x14ac:dyDescent="0.3">
      <c r="A16">
        <v>332</v>
      </c>
      <c r="B16" s="12">
        <f t="shared" si="0"/>
        <v>0.58146581465814662</v>
      </c>
      <c r="C16">
        <f>C4+C3/2</f>
        <v>1162.92</v>
      </c>
    </row>
    <row r="17" spans="1:3" x14ac:dyDescent="0.3">
      <c r="A17">
        <v>335</v>
      </c>
      <c r="B17" s="12">
        <f t="shared" si="0"/>
        <v>0.22125221252212521</v>
      </c>
      <c r="C17">
        <f>C7+C5</f>
        <v>442.5</v>
      </c>
    </row>
    <row r="18" spans="1:3" x14ac:dyDescent="0.3">
      <c r="A18" t="s">
        <v>96</v>
      </c>
      <c r="B18" s="12">
        <f t="shared" si="0"/>
        <v>5.6670566705667058E-2</v>
      </c>
      <c r="C18">
        <f>C2</f>
        <v>113.34</v>
      </c>
    </row>
    <row r="19" spans="1:3" x14ac:dyDescent="0.3">
      <c r="C19">
        <f>SUM(C14:C18)</f>
        <v>1999.98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981366-660E-4AAF-8907-CB90926D008E}">
  <dimension ref="A1:L54"/>
  <sheetViews>
    <sheetView topLeftCell="B37" zoomScale="85" zoomScaleNormal="85" workbookViewId="0">
      <selection activeCell="K27" sqref="K27"/>
    </sheetView>
  </sheetViews>
  <sheetFormatPr defaultRowHeight="14.4" x14ac:dyDescent="0.3"/>
  <cols>
    <col min="1" max="1" width="39.77734375" customWidth="1"/>
    <col min="2" max="2" width="12.5546875" customWidth="1"/>
    <col min="14" max="14" width="3.33203125" customWidth="1"/>
    <col min="15" max="15" width="32.5546875" customWidth="1"/>
  </cols>
  <sheetData>
    <row r="1" spans="1:10" ht="86.4" x14ac:dyDescent="0.3">
      <c r="A1" s="1" t="s">
        <v>369</v>
      </c>
    </row>
    <row r="3" spans="1:10" x14ac:dyDescent="0.3">
      <c r="A3" t="s">
        <v>170</v>
      </c>
      <c r="B3" t="s">
        <v>171</v>
      </c>
      <c r="C3" t="s">
        <v>26</v>
      </c>
      <c r="D3" t="s">
        <v>27</v>
      </c>
      <c r="E3" t="s">
        <v>28</v>
      </c>
      <c r="F3" t="s">
        <v>29</v>
      </c>
      <c r="G3" t="s">
        <v>30</v>
      </c>
      <c r="H3" t="s">
        <v>31</v>
      </c>
      <c r="I3" t="s">
        <v>32</v>
      </c>
      <c r="J3" t="s">
        <v>25</v>
      </c>
    </row>
    <row r="4" spans="1:10" x14ac:dyDescent="0.3">
      <c r="A4" t="s">
        <v>7</v>
      </c>
      <c r="B4" t="str">
        <f>VLOOKUP(A4, 'code names'!A:B, 2, FALSE)</f>
        <v>111CA</v>
      </c>
      <c r="C4">
        <v>0</v>
      </c>
      <c r="D4">
        <v>0</v>
      </c>
      <c r="E4">
        <v>0</v>
      </c>
      <c r="F4">
        <v>0</v>
      </c>
      <c r="G4">
        <v>0</v>
      </c>
      <c r="H4">
        <v>0.25</v>
      </c>
      <c r="I4">
        <v>0</v>
      </c>
      <c r="J4">
        <v>0</v>
      </c>
    </row>
    <row r="5" spans="1:10" x14ac:dyDescent="0.3">
      <c r="A5" t="s">
        <v>8</v>
      </c>
      <c r="B5" t="str">
        <f>VLOOKUP(A5, 'code names'!A:B, 2, FALSE)</f>
        <v>113FF</v>
      </c>
      <c r="C5">
        <v>0</v>
      </c>
      <c r="D5">
        <v>0</v>
      </c>
      <c r="E5">
        <v>0</v>
      </c>
      <c r="F5">
        <v>0</v>
      </c>
      <c r="G5">
        <v>0</v>
      </c>
      <c r="H5">
        <v>0.25</v>
      </c>
      <c r="I5">
        <v>0</v>
      </c>
      <c r="J5">
        <v>0</v>
      </c>
    </row>
    <row r="6" spans="1:10" x14ac:dyDescent="0.3">
      <c r="A6" t="s">
        <v>9</v>
      </c>
      <c r="B6">
        <f>VLOOKUP(A6, 'code names'!A:B, 2, FALSE)</f>
        <v>211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0.3</v>
      </c>
      <c r="J6">
        <v>0</v>
      </c>
    </row>
    <row r="7" spans="1:10" x14ac:dyDescent="0.3">
      <c r="A7" t="s">
        <v>44</v>
      </c>
      <c r="B7">
        <f>VLOOKUP(A7, 'code names'!A:B, 2, FALSE)</f>
        <v>212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0.44</v>
      </c>
    </row>
    <row r="8" spans="1:10" x14ac:dyDescent="0.3">
      <c r="A8" t="s">
        <v>45</v>
      </c>
      <c r="B8">
        <f>VLOOKUP(A8, 'code names'!A:B, 2, FALSE)</f>
        <v>213</v>
      </c>
      <c r="C8">
        <v>0</v>
      </c>
      <c r="D8">
        <v>0</v>
      </c>
      <c r="E8">
        <v>0</v>
      </c>
      <c r="F8">
        <v>0</v>
      </c>
      <c r="G8">
        <v>0</v>
      </c>
      <c r="H8">
        <v>0</v>
      </c>
      <c r="I8">
        <v>0.04</v>
      </c>
      <c r="J8">
        <v>0.08</v>
      </c>
    </row>
    <row r="9" spans="1:10" x14ac:dyDescent="0.3">
      <c r="A9" t="s">
        <v>33</v>
      </c>
      <c r="B9" t="e">
        <f>VLOOKUP(A9, 'code names'!A:B, 2, FALSE)</f>
        <v>#N/A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  <c r="I9">
        <v>0.1</v>
      </c>
      <c r="J9">
        <v>0</v>
      </c>
    </row>
    <row r="10" spans="1:10" x14ac:dyDescent="0.3">
      <c r="A10" t="s">
        <v>10</v>
      </c>
      <c r="B10">
        <f>VLOOKUP(A10, 'code names'!A:B, 2, FALSE)</f>
        <v>23</v>
      </c>
      <c r="C10">
        <v>1</v>
      </c>
      <c r="D10">
        <v>0.45</v>
      </c>
      <c r="E10">
        <v>0.25</v>
      </c>
      <c r="F10">
        <v>0.26</v>
      </c>
      <c r="G10">
        <v>0.3</v>
      </c>
      <c r="H10">
        <v>0.25</v>
      </c>
      <c r="I10">
        <v>0</v>
      </c>
      <c r="J10">
        <v>0</v>
      </c>
    </row>
    <row r="11" spans="1:10" x14ac:dyDescent="0.3">
      <c r="A11" t="s">
        <v>43</v>
      </c>
      <c r="B11">
        <f>VLOOKUP(A11, 'code names'!A:B, 2, FALSE)</f>
        <v>324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0.53</v>
      </c>
      <c r="J11">
        <v>0.48</v>
      </c>
    </row>
    <row r="12" spans="1:10" x14ac:dyDescent="0.3">
      <c r="A12" t="s">
        <v>34</v>
      </c>
      <c r="B12">
        <f>VLOOKUP(A12, 'code names'!A:B, 2, FALSE)</f>
        <v>325</v>
      </c>
      <c r="C12">
        <v>0</v>
      </c>
      <c r="D12">
        <v>0</v>
      </c>
      <c r="E12">
        <v>0</v>
      </c>
      <c r="F12">
        <v>0</v>
      </c>
      <c r="G12">
        <v>0</v>
      </c>
      <c r="H12">
        <v>0.125</v>
      </c>
      <c r="I12">
        <v>0</v>
      </c>
      <c r="J12">
        <v>0</v>
      </c>
    </row>
    <row r="13" spans="1:10" x14ac:dyDescent="0.3">
      <c r="A13" t="s">
        <v>0</v>
      </c>
      <c r="B13">
        <f>VLOOKUP(A13, 'code names'!A:B, 2, FALSE)</f>
        <v>326</v>
      </c>
      <c r="C13">
        <v>0</v>
      </c>
      <c r="D13">
        <v>0</v>
      </c>
      <c r="E13">
        <v>0</v>
      </c>
      <c r="F13">
        <v>0.12</v>
      </c>
      <c r="G13">
        <v>0</v>
      </c>
      <c r="H13">
        <v>0</v>
      </c>
      <c r="I13">
        <v>0</v>
      </c>
      <c r="J13">
        <v>0</v>
      </c>
    </row>
    <row r="14" spans="1:10" x14ac:dyDescent="0.3">
      <c r="A14" t="s">
        <v>1</v>
      </c>
      <c r="B14">
        <f>VLOOKUP(A14, 'code names'!A:B, 2, FALSE)</f>
        <v>332</v>
      </c>
      <c r="C14">
        <v>0</v>
      </c>
      <c r="D14">
        <v>0</v>
      </c>
      <c r="E14">
        <v>0</v>
      </c>
      <c r="F14">
        <v>0.12</v>
      </c>
      <c r="G14">
        <v>0.17499999999999999</v>
      </c>
      <c r="H14">
        <v>0</v>
      </c>
      <c r="I14">
        <v>0</v>
      </c>
      <c r="J14">
        <v>0</v>
      </c>
    </row>
    <row r="15" spans="1:10" x14ac:dyDescent="0.3">
      <c r="A15" t="s">
        <v>2</v>
      </c>
      <c r="B15">
        <f>VLOOKUP(A15, 'code names'!A:B, 2, FALSE)</f>
        <v>333</v>
      </c>
      <c r="C15">
        <v>0</v>
      </c>
      <c r="D15">
        <v>0</v>
      </c>
      <c r="E15">
        <v>0.25</v>
      </c>
      <c r="F15">
        <v>0.37</v>
      </c>
      <c r="G15">
        <v>0</v>
      </c>
      <c r="H15">
        <v>0</v>
      </c>
      <c r="I15">
        <v>0</v>
      </c>
      <c r="J15">
        <v>0</v>
      </c>
    </row>
    <row r="16" spans="1:10" x14ac:dyDescent="0.3">
      <c r="A16" t="s">
        <v>11</v>
      </c>
      <c r="B16">
        <f>VLOOKUP(A16, 'code names'!A:B, 2, FALSE)</f>
        <v>334</v>
      </c>
      <c r="C16">
        <v>0</v>
      </c>
      <c r="D16">
        <v>0</v>
      </c>
      <c r="E16">
        <v>0.25</v>
      </c>
      <c r="F16">
        <v>0.03</v>
      </c>
      <c r="G16">
        <v>0.17499999999999999</v>
      </c>
      <c r="H16">
        <v>0</v>
      </c>
      <c r="I16">
        <v>0</v>
      </c>
      <c r="J16">
        <v>0</v>
      </c>
    </row>
    <row r="17" spans="1:12" x14ac:dyDescent="0.3">
      <c r="A17" t="s">
        <v>13</v>
      </c>
      <c r="B17">
        <f>VLOOKUP(A17, 'code names'!A:B, 2, FALSE)</f>
        <v>335</v>
      </c>
      <c r="C17">
        <v>0</v>
      </c>
      <c r="D17">
        <v>0</v>
      </c>
      <c r="E17">
        <v>0.25</v>
      </c>
      <c r="F17">
        <v>0.03</v>
      </c>
      <c r="G17">
        <v>0.17499999999999999</v>
      </c>
      <c r="H17">
        <v>0</v>
      </c>
      <c r="I17">
        <v>0</v>
      </c>
      <c r="J17">
        <v>0</v>
      </c>
    </row>
    <row r="18" spans="1:12" x14ac:dyDescent="0.3">
      <c r="A18" t="s">
        <v>3</v>
      </c>
      <c r="B18">
        <f>VLOOKUP(A18, 'code names'!A:B, 2, FALSE)</f>
        <v>482</v>
      </c>
      <c r="C18">
        <v>0</v>
      </c>
      <c r="D18">
        <v>0.1</v>
      </c>
      <c r="E18">
        <v>0</v>
      </c>
      <c r="F18">
        <v>0</v>
      </c>
      <c r="G18">
        <v>0</v>
      </c>
      <c r="H18">
        <v>0</v>
      </c>
      <c r="I18">
        <v>0</v>
      </c>
      <c r="J18">
        <v>0</v>
      </c>
    </row>
    <row r="19" spans="1:12" x14ac:dyDescent="0.3">
      <c r="A19" t="s">
        <v>4</v>
      </c>
      <c r="B19">
        <f>VLOOKUP(A19, 'code names'!A:B, 2, FALSE)</f>
        <v>485</v>
      </c>
      <c r="C19">
        <v>0</v>
      </c>
      <c r="D19">
        <v>0.45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</row>
    <row r="20" spans="1:12" x14ac:dyDescent="0.3">
      <c r="A20" t="s">
        <v>5</v>
      </c>
      <c r="B20">
        <f>VLOOKUP(A20, 'code names'!A:B, 2, FALSE)</f>
        <v>486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0.03</v>
      </c>
      <c r="J20">
        <v>0</v>
      </c>
    </row>
    <row r="21" spans="1:12" x14ac:dyDescent="0.3">
      <c r="A21" t="s">
        <v>16</v>
      </c>
      <c r="B21" t="str">
        <f>VLOOKUP(A21, 'code names'!A:B, 2, FALSE)</f>
        <v>5412OP</v>
      </c>
      <c r="C21">
        <v>0</v>
      </c>
      <c r="D21">
        <v>0</v>
      </c>
      <c r="E21">
        <v>0</v>
      </c>
      <c r="F21">
        <v>7.0000000000000007E-2</v>
      </c>
      <c r="G21">
        <v>0.17499999999999999</v>
      </c>
      <c r="H21">
        <v>0.125</v>
      </c>
      <c r="I21">
        <v>0</v>
      </c>
      <c r="J21">
        <v>0</v>
      </c>
    </row>
    <row r="22" spans="1:12" x14ac:dyDescent="0.3">
      <c r="A22" t="s">
        <v>6</v>
      </c>
      <c r="C22">
        <f>SUM(C4:C21)</f>
        <v>1</v>
      </c>
      <c r="D22">
        <f t="shared" ref="D22:J22" si="0">SUM(D4:D21)</f>
        <v>1</v>
      </c>
      <c r="E22">
        <f t="shared" si="0"/>
        <v>1</v>
      </c>
      <c r="F22">
        <f t="shared" si="0"/>
        <v>1</v>
      </c>
      <c r="G22">
        <f t="shared" si="0"/>
        <v>1</v>
      </c>
      <c r="H22">
        <f t="shared" si="0"/>
        <v>1</v>
      </c>
      <c r="I22">
        <f t="shared" si="0"/>
        <v>1</v>
      </c>
      <c r="J22">
        <f t="shared" si="0"/>
        <v>1</v>
      </c>
    </row>
    <row r="24" spans="1:12" x14ac:dyDescent="0.3">
      <c r="A24" t="s">
        <v>170</v>
      </c>
      <c r="B24" t="s">
        <v>171</v>
      </c>
      <c r="C24" t="s">
        <v>35</v>
      </c>
      <c r="D24" t="s">
        <v>36</v>
      </c>
      <c r="E24" t="s">
        <v>37</v>
      </c>
      <c r="F24" t="s">
        <v>46</v>
      </c>
      <c r="G24" t="s">
        <v>38</v>
      </c>
      <c r="H24" t="s">
        <v>39</v>
      </c>
      <c r="I24" t="s">
        <v>40</v>
      </c>
      <c r="J24" t="s">
        <v>41</v>
      </c>
      <c r="K24" t="s">
        <v>42</v>
      </c>
      <c r="L24" t="s">
        <v>25</v>
      </c>
    </row>
    <row r="25" spans="1:12" x14ac:dyDescent="0.3">
      <c r="A25" t="s">
        <v>7</v>
      </c>
      <c r="B25" t="str">
        <f>VLOOKUP(A25, 'code names'!A:B, 2, FALSE)</f>
        <v>111CA</v>
      </c>
      <c r="C25">
        <v>0</v>
      </c>
      <c r="D25">
        <v>0</v>
      </c>
      <c r="E25">
        <v>0.25</v>
      </c>
      <c r="F25">
        <v>0</v>
      </c>
      <c r="G25">
        <v>0</v>
      </c>
      <c r="H25">
        <v>0</v>
      </c>
      <c r="I25">
        <v>0</v>
      </c>
      <c r="J25">
        <v>0</v>
      </c>
      <c r="K25">
        <v>0</v>
      </c>
      <c r="L25">
        <v>0</v>
      </c>
    </row>
    <row r="26" spans="1:12" x14ac:dyDescent="0.3">
      <c r="A26" t="s">
        <v>8</v>
      </c>
      <c r="B26" t="str">
        <f>VLOOKUP(A26, 'code names'!A:B, 2, FALSE)</f>
        <v>113FF</v>
      </c>
      <c r="C26">
        <v>0</v>
      </c>
      <c r="D26">
        <v>0</v>
      </c>
      <c r="E26">
        <v>0.25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</row>
    <row r="27" spans="1:12" x14ac:dyDescent="0.3">
      <c r="A27" t="s">
        <v>9</v>
      </c>
      <c r="B27">
        <f>VLOOKUP(A27, 'code names'!A:B, 2, FALSE)</f>
        <v>211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0.5</v>
      </c>
      <c r="L27">
        <v>0</v>
      </c>
    </row>
    <row r="28" spans="1:12" x14ac:dyDescent="0.3">
      <c r="A28" t="s">
        <v>44</v>
      </c>
      <c r="B28">
        <f>VLOOKUP(A28, 'code names'!A:B, 2, FALSE)</f>
        <v>212</v>
      </c>
      <c r="C28">
        <v>0</v>
      </c>
      <c r="D28">
        <v>0</v>
      </c>
      <c r="E28">
        <v>0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0.5</v>
      </c>
    </row>
    <row r="29" spans="1:12" x14ac:dyDescent="0.3">
      <c r="A29" t="s">
        <v>45</v>
      </c>
      <c r="B29">
        <f>VLOOKUP(A29, 'code names'!A:B, 2, FALSE)</f>
        <v>213</v>
      </c>
      <c r="C29">
        <v>0</v>
      </c>
      <c r="D29">
        <v>0</v>
      </c>
      <c r="E29">
        <v>0</v>
      </c>
      <c r="F29">
        <v>0.15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</row>
    <row r="30" spans="1:12" x14ac:dyDescent="0.3">
      <c r="A30" t="s">
        <v>10</v>
      </c>
      <c r="B30">
        <f>VLOOKUP(A30, 'code names'!A:B, 2, FALSE)</f>
        <v>23</v>
      </c>
      <c r="C30">
        <v>0.26</v>
      </c>
      <c r="D30">
        <v>0.3</v>
      </c>
      <c r="E30">
        <v>0.25</v>
      </c>
      <c r="F30">
        <v>0.45</v>
      </c>
      <c r="G30">
        <v>0.18</v>
      </c>
      <c r="H30">
        <v>1</v>
      </c>
      <c r="I30">
        <v>0.2</v>
      </c>
      <c r="J30">
        <v>0.25</v>
      </c>
      <c r="K30">
        <v>0</v>
      </c>
      <c r="L30">
        <v>0</v>
      </c>
    </row>
    <row r="31" spans="1:12" x14ac:dyDescent="0.3">
      <c r="A31" t="s">
        <v>1</v>
      </c>
      <c r="B31">
        <f>VLOOKUP(A31, 'code names'!A:B, 2, FALSE)</f>
        <v>332</v>
      </c>
      <c r="C31">
        <v>0.12</v>
      </c>
      <c r="D31">
        <v>0.17499999999999999</v>
      </c>
      <c r="E31">
        <v>0</v>
      </c>
      <c r="F31">
        <v>0</v>
      </c>
      <c r="G31">
        <v>0.18</v>
      </c>
      <c r="H31">
        <v>0</v>
      </c>
      <c r="I31">
        <v>0</v>
      </c>
      <c r="J31">
        <v>0</v>
      </c>
      <c r="K31">
        <v>0</v>
      </c>
      <c r="L31">
        <v>0</v>
      </c>
    </row>
    <row r="32" spans="1:12" x14ac:dyDescent="0.3">
      <c r="A32" t="s">
        <v>2</v>
      </c>
      <c r="B32">
        <f>VLOOKUP(A32, 'code names'!A:B, 2, FALSE)</f>
        <v>333</v>
      </c>
      <c r="C32">
        <v>0.37</v>
      </c>
      <c r="D32">
        <v>0.17499999999999999</v>
      </c>
      <c r="E32">
        <v>0</v>
      </c>
      <c r="F32">
        <v>0.1</v>
      </c>
      <c r="G32">
        <v>7.0000000000000007E-2</v>
      </c>
      <c r="H32">
        <v>0</v>
      </c>
      <c r="I32">
        <v>0.5</v>
      </c>
      <c r="J32">
        <v>0.25</v>
      </c>
      <c r="K32">
        <v>0</v>
      </c>
      <c r="L32">
        <v>0</v>
      </c>
    </row>
    <row r="33" spans="1:12" x14ac:dyDescent="0.3">
      <c r="A33" t="s">
        <v>11</v>
      </c>
      <c r="B33">
        <f>VLOOKUP(A33, 'code names'!A:B, 2, FALSE)</f>
        <v>334</v>
      </c>
      <c r="C33">
        <v>0.03</v>
      </c>
      <c r="D33">
        <v>0.17499999999999999</v>
      </c>
      <c r="E33">
        <v>0</v>
      </c>
      <c r="F33">
        <v>0</v>
      </c>
      <c r="G33">
        <v>0</v>
      </c>
      <c r="H33">
        <v>0</v>
      </c>
      <c r="I33">
        <v>0</v>
      </c>
      <c r="J33">
        <v>0.25</v>
      </c>
      <c r="K33">
        <v>0</v>
      </c>
      <c r="L33">
        <v>0</v>
      </c>
    </row>
    <row r="34" spans="1:12" x14ac:dyDescent="0.3">
      <c r="A34" t="s">
        <v>13</v>
      </c>
      <c r="B34">
        <f>VLOOKUP(A34, 'code names'!A:B, 2, FALSE)</f>
        <v>335</v>
      </c>
      <c r="C34">
        <v>0.03</v>
      </c>
      <c r="D34">
        <v>0</v>
      </c>
      <c r="E34">
        <v>0</v>
      </c>
      <c r="F34">
        <v>0</v>
      </c>
      <c r="G34">
        <v>0.14000000000000001</v>
      </c>
      <c r="H34">
        <v>0</v>
      </c>
      <c r="I34">
        <v>0</v>
      </c>
      <c r="J34">
        <v>0.25</v>
      </c>
      <c r="K34">
        <v>0</v>
      </c>
      <c r="L34">
        <v>0</v>
      </c>
    </row>
    <row r="35" spans="1:12" x14ac:dyDescent="0.3">
      <c r="A35" t="s">
        <v>43</v>
      </c>
      <c r="B35">
        <f>VLOOKUP(A35, 'code names'!A:B, 2, FALSE)</f>
        <v>324</v>
      </c>
      <c r="C35">
        <v>0</v>
      </c>
      <c r="D35">
        <v>0</v>
      </c>
      <c r="E35">
        <v>0</v>
      </c>
      <c r="F35">
        <v>0</v>
      </c>
      <c r="G35">
        <v>0</v>
      </c>
      <c r="H35">
        <v>0</v>
      </c>
      <c r="I35">
        <v>0</v>
      </c>
      <c r="J35">
        <v>0</v>
      </c>
      <c r="K35">
        <v>0.25</v>
      </c>
      <c r="L35">
        <v>0.5</v>
      </c>
    </row>
    <row r="36" spans="1:12" x14ac:dyDescent="0.3">
      <c r="A36" t="s">
        <v>34</v>
      </c>
      <c r="B36">
        <f>VLOOKUP(A36, 'code names'!A:B, 2, FALSE)</f>
        <v>325</v>
      </c>
      <c r="C36">
        <v>0</v>
      </c>
      <c r="D36">
        <v>0</v>
      </c>
      <c r="E36">
        <v>0.125</v>
      </c>
      <c r="F36">
        <v>0</v>
      </c>
      <c r="G36">
        <v>0</v>
      </c>
      <c r="H36">
        <v>0</v>
      </c>
      <c r="I36">
        <v>0</v>
      </c>
      <c r="J36">
        <v>0</v>
      </c>
      <c r="K36">
        <v>0</v>
      </c>
      <c r="L36">
        <v>0</v>
      </c>
    </row>
    <row r="37" spans="1:12" x14ac:dyDescent="0.3">
      <c r="A37" t="s">
        <v>0</v>
      </c>
      <c r="B37">
        <f>VLOOKUP(A37, 'code names'!A:B, 2, FALSE)</f>
        <v>326</v>
      </c>
      <c r="C37">
        <v>0.12</v>
      </c>
      <c r="D37">
        <v>0</v>
      </c>
      <c r="E37">
        <v>0</v>
      </c>
      <c r="F37">
        <v>0</v>
      </c>
      <c r="G37">
        <v>0</v>
      </c>
      <c r="H37">
        <v>0</v>
      </c>
      <c r="I37">
        <v>0</v>
      </c>
      <c r="J37">
        <v>0</v>
      </c>
      <c r="K37">
        <v>0</v>
      </c>
      <c r="L37">
        <v>0</v>
      </c>
    </row>
    <row r="38" spans="1:12" x14ac:dyDescent="0.3">
      <c r="A38" t="s">
        <v>5</v>
      </c>
      <c r="B38">
        <f>VLOOKUP(A38, 'code names'!A:B, 2, FALSE)</f>
        <v>486</v>
      </c>
      <c r="C38">
        <v>0</v>
      </c>
      <c r="D38">
        <v>0</v>
      </c>
      <c r="E38">
        <v>0</v>
      </c>
      <c r="F38">
        <v>0</v>
      </c>
      <c r="G38">
        <v>0</v>
      </c>
      <c r="H38">
        <v>0</v>
      </c>
      <c r="I38">
        <v>0</v>
      </c>
      <c r="J38">
        <v>0</v>
      </c>
      <c r="K38">
        <v>0.25</v>
      </c>
      <c r="L38">
        <v>0</v>
      </c>
    </row>
    <row r="39" spans="1:12" x14ac:dyDescent="0.3">
      <c r="A39" t="s">
        <v>16</v>
      </c>
      <c r="B39" t="str">
        <f>VLOOKUP(A39, 'code names'!A:B, 2, FALSE)</f>
        <v>5412OP</v>
      </c>
      <c r="C39">
        <v>7.0000000000000007E-2</v>
      </c>
      <c r="D39">
        <v>0.17499999999999999</v>
      </c>
      <c r="E39">
        <v>0.125</v>
      </c>
      <c r="F39">
        <v>0.3</v>
      </c>
      <c r="G39">
        <v>0.43</v>
      </c>
      <c r="H39">
        <v>0</v>
      </c>
      <c r="I39">
        <v>0.3</v>
      </c>
      <c r="J39">
        <v>0</v>
      </c>
      <c r="K39">
        <v>0</v>
      </c>
      <c r="L39">
        <v>0</v>
      </c>
    </row>
    <row r="40" spans="1:12" x14ac:dyDescent="0.3">
      <c r="A40" t="s">
        <v>18</v>
      </c>
      <c r="C40">
        <f>SUM(C25:C39)</f>
        <v>1</v>
      </c>
      <c r="D40">
        <f t="shared" ref="D40:L40" si="1">SUM(D25:D39)</f>
        <v>1</v>
      </c>
      <c r="E40">
        <f t="shared" si="1"/>
        <v>1</v>
      </c>
      <c r="F40">
        <f t="shared" si="1"/>
        <v>1</v>
      </c>
      <c r="G40">
        <f t="shared" si="1"/>
        <v>1</v>
      </c>
      <c r="H40">
        <f t="shared" si="1"/>
        <v>1</v>
      </c>
      <c r="I40">
        <f t="shared" si="1"/>
        <v>1</v>
      </c>
      <c r="J40">
        <f t="shared" si="1"/>
        <v>1</v>
      </c>
      <c r="K40">
        <f t="shared" si="1"/>
        <v>1</v>
      </c>
      <c r="L40">
        <f t="shared" si="1"/>
        <v>1</v>
      </c>
    </row>
    <row r="42" spans="1:12" x14ac:dyDescent="0.3">
      <c r="A42" t="s">
        <v>170</v>
      </c>
      <c r="B42" t="s">
        <v>171</v>
      </c>
      <c r="C42" t="s">
        <v>12</v>
      </c>
      <c r="D42" t="s">
        <v>19</v>
      </c>
      <c r="E42" t="s">
        <v>20</v>
      </c>
      <c r="F42" t="s">
        <v>21</v>
      </c>
      <c r="G42" t="s">
        <v>22</v>
      </c>
      <c r="H42" t="s">
        <v>23</v>
      </c>
      <c r="I42" t="s">
        <v>24</v>
      </c>
    </row>
    <row r="43" spans="1:12" x14ac:dyDescent="0.3">
      <c r="A43" t="s">
        <v>45</v>
      </c>
      <c r="B43">
        <f>VLOOKUP(A43, 'code names'!A:B, 2, FALSE)</f>
        <v>213</v>
      </c>
      <c r="C43">
        <v>0</v>
      </c>
      <c r="D43">
        <v>0</v>
      </c>
      <c r="E43">
        <v>0</v>
      </c>
      <c r="F43">
        <v>0</v>
      </c>
      <c r="G43">
        <v>0</v>
      </c>
      <c r="H43">
        <v>0</v>
      </c>
      <c r="I43">
        <v>0.39</v>
      </c>
    </row>
    <row r="44" spans="1:12" x14ac:dyDescent="0.3">
      <c r="A44" t="s">
        <v>10</v>
      </c>
      <c r="B44">
        <f>VLOOKUP(A44, 'code names'!A:B, 2, FALSE)</f>
        <v>23</v>
      </c>
      <c r="C44">
        <v>0.2</v>
      </c>
      <c r="D44">
        <v>0.27600000000000002</v>
      </c>
      <c r="E44">
        <v>0.255</v>
      </c>
      <c r="F44">
        <v>9.5000000000000001E-2</v>
      </c>
      <c r="G44">
        <v>0.12479999999999999</v>
      </c>
      <c r="H44">
        <v>0.28999999999999998</v>
      </c>
      <c r="I44">
        <v>0.25</v>
      </c>
    </row>
    <row r="45" spans="1:12" x14ac:dyDescent="0.3">
      <c r="A45" t="s">
        <v>47</v>
      </c>
      <c r="B45">
        <f>VLOOKUP(A45, 'code names'!A:B, 2, FALSE)</f>
        <v>327</v>
      </c>
      <c r="C45">
        <v>0.03</v>
      </c>
      <c r="D45">
        <v>0.16</v>
      </c>
      <c r="E45">
        <v>0</v>
      </c>
      <c r="F45">
        <v>0.12</v>
      </c>
      <c r="G45">
        <v>4.9799999999999997E-2</v>
      </c>
      <c r="H45">
        <v>0</v>
      </c>
      <c r="I45">
        <v>0</v>
      </c>
    </row>
    <row r="46" spans="1:12" x14ac:dyDescent="0.3">
      <c r="A46" t="s">
        <v>1</v>
      </c>
      <c r="B46">
        <f>VLOOKUP(A46, 'code names'!A:B, 2, FALSE)</f>
        <v>332</v>
      </c>
      <c r="C46">
        <v>0.16</v>
      </c>
      <c r="D46">
        <v>0.16</v>
      </c>
      <c r="E46">
        <v>0.34</v>
      </c>
      <c r="F46">
        <v>0.41</v>
      </c>
      <c r="G46">
        <v>0.20979999999999999</v>
      </c>
      <c r="H46">
        <v>0.2</v>
      </c>
      <c r="I46">
        <v>0.14000000000000001</v>
      </c>
    </row>
    <row r="47" spans="1:12" x14ac:dyDescent="0.3">
      <c r="A47" t="s">
        <v>2</v>
      </c>
      <c r="B47">
        <f>VLOOKUP(A47, 'code names'!A:B, 2, FALSE)</f>
        <v>333</v>
      </c>
      <c r="C47">
        <v>0.37</v>
      </c>
      <c r="D47">
        <v>0</v>
      </c>
      <c r="E47">
        <v>0</v>
      </c>
      <c r="F47">
        <v>0</v>
      </c>
      <c r="G47">
        <v>0</v>
      </c>
      <c r="H47">
        <v>0</v>
      </c>
      <c r="I47">
        <v>0</v>
      </c>
    </row>
    <row r="48" spans="1:12" x14ac:dyDescent="0.3">
      <c r="A48" t="s">
        <v>11</v>
      </c>
      <c r="B48">
        <f>VLOOKUP(A48, 'code names'!A:B, 2, FALSE)</f>
        <v>334</v>
      </c>
      <c r="C48">
        <v>0</v>
      </c>
      <c r="D48">
        <v>0</v>
      </c>
      <c r="E48">
        <v>0</v>
      </c>
      <c r="F48">
        <v>0</v>
      </c>
      <c r="G48">
        <v>0.38479999999999998</v>
      </c>
      <c r="H48">
        <v>0</v>
      </c>
      <c r="I48">
        <v>0</v>
      </c>
    </row>
    <row r="49" spans="1:9" x14ac:dyDescent="0.3">
      <c r="A49" t="s">
        <v>13</v>
      </c>
      <c r="B49">
        <f>VLOOKUP(A49, 'code names'!A:B, 2, FALSE)</f>
        <v>335</v>
      </c>
      <c r="C49">
        <v>0.15</v>
      </c>
      <c r="D49">
        <v>0.314</v>
      </c>
      <c r="E49">
        <v>0.34</v>
      </c>
      <c r="F49">
        <v>0.33</v>
      </c>
      <c r="G49">
        <v>0.12189999999999999</v>
      </c>
      <c r="H49">
        <v>0.25</v>
      </c>
      <c r="I49">
        <v>0.08</v>
      </c>
    </row>
    <row r="50" spans="1:9" x14ac:dyDescent="0.3">
      <c r="A50" t="s">
        <v>14</v>
      </c>
      <c r="B50">
        <f>VLOOKUP(A50, 'code names'!A:B, 2, FALSE)</f>
        <v>484</v>
      </c>
      <c r="C50">
        <v>0.03</v>
      </c>
      <c r="D50">
        <v>0</v>
      </c>
      <c r="E50">
        <v>0</v>
      </c>
      <c r="F50">
        <v>0</v>
      </c>
      <c r="G50">
        <v>0</v>
      </c>
      <c r="H50">
        <v>0</v>
      </c>
      <c r="I50">
        <v>0</v>
      </c>
    </row>
    <row r="51" spans="1:9" x14ac:dyDescent="0.3">
      <c r="A51" t="s">
        <v>15</v>
      </c>
      <c r="B51">
        <f>VLOOKUP(A51, 'code names'!A:B, 2, FALSE)</f>
        <v>524</v>
      </c>
      <c r="C51">
        <v>0.03</v>
      </c>
      <c r="D51">
        <v>0</v>
      </c>
      <c r="E51">
        <v>0</v>
      </c>
      <c r="F51">
        <v>0</v>
      </c>
      <c r="G51">
        <v>0</v>
      </c>
      <c r="H51">
        <v>0</v>
      </c>
      <c r="I51">
        <v>0</v>
      </c>
    </row>
    <row r="52" spans="1:9" x14ac:dyDescent="0.3">
      <c r="A52" t="s">
        <v>16</v>
      </c>
      <c r="B52" t="str">
        <f>VLOOKUP(A52, 'code names'!A:B, 2, FALSE)</f>
        <v>5412OP</v>
      </c>
      <c r="C52">
        <v>0.02</v>
      </c>
      <c r="D52">
        <v>0.09</v>
      </c>
      <c r="E52">
        <v>0.04</v>
      </c>
      <c r="F52">
        <v>0.02</v>
      </c>
      <c r="G52">
        <v>0.1089</v>
      </c>
      <c r="H52">
        <v>0.21</v>
      </c>
      <c r="I52">
        <v>7.0000000000000007E-2</v>
      </c>
    </row>
    <row r="53" spans="1:9" x14ac:dyDescent="0.3">
      <c r="A53" t="s">
        <v>17</v>
      </c>
      <c r="B53">
        <f>VLOOKUP(A53, 'code names'!A:B, 2, FALSE)</f>
        <v>55</v>
      </c>
      <c r="C53">
        <v>0.01</v>
      </c>
      <c r="D53">
        <v>0</v>
      </c>
      <c r="E53">
        <v>2.5000000000000001E-2</v>
      </c>
      <c r="F53">
        <v>2.5000000000000001E-2</v>
      </c>
      <c r="G53">
        <v>0</v>
      </c>
      <c r="H53">
        <v>0.05</v>
      </c>
      <c r="I53">
        <v>7.0000000000000007E-2</v>
      </c>
    </row>
    <row r="54" spans="1:9" x14ac:dyDescent="0.3">
      <c r="A54" t="s">
        <v>18</v>
      </c>
      <c r="C54">
        <f>SUM(C43:C53)</f>
        <v>1</v>
      </c>
      <c r="D54">
        <f t="shared" ref="D54:I54" si="2">SUM(D43:D53)</f>
        <v>1.0000000000000002</v>
      </c>
      <c r="E54">
        <f t="shared" si="2"/>
        <v>1</v>
      </c>
      <c r="F54">
        <f t="shared" si="2"/>
        <v>1</v>
      </c>
      <c r="G54">
        <f t="shared" si="2"/>
        <v>0.99999999999999989</v>
      </c>
      <c r="H54">
        <f t="shared" si="2"/>
        <v>1</v>
      </c>
      <c r="I54">
        <f t="shared" si="2"/>
        <v>1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63163A-482A-4F32-B89A-1DC9F1CC7254}">
  <dimension ref="A1"/>
  <sheetViews>
    <sheetView topLeftCell="A70" zoomScale="85" zoomScaleNormal="85" workbookViewId="0">
      <selection activeCell="I73" sqref="I73"/>
    </sheetView>
  </sheetViews>
  <sheetFormatPr defaultRowHeight="14.4" x14ac:dyDescent="0.3"/>
  <cols>
    <col min="1" max="1" width="42.44140625" customWidth="1"/>
    <col min="2" max="2" width="14" customWidth="1"/>
  </cols>
  <sheetData>
    <row r="1" spans="1:1" ht="57.6" x14ac:dyDescent="0.3">
      <c r="A1" s="1" t="s">
        <v>176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C1AA72-CC90-4B90-B51E-3968047871D8}">
  <dimension ref="A1:A2"/>
  <sheetViews>
    <sheetView topLeftCell="A19" workbookViewId="0">
      <selection activeCell="B2" sqref="B2"/>
    </sheetView>
  </sheetViews>
  <sheetFormatPr defaultRowHeight="14.4" x14ac:dyDescent="0.3"/>
  <cols>
    <col min="1" max="1" width="33.33203125" customWidth="1"/>
  </cols>
  <sheetData>
    <row r="1" spans="1:1" ht="77.400000000000006" customHeight="1" x14ac:dyDescent="0.3">
      <c r="A1" s="1" t="s">
        <v>385</v>
      </c>
    </row>
    <row r="2" spans="1:1" ht="44.4" customHeight="1" x14ac:dyDescent="0.3">
      <c r="A2" s="1" t="s">
        <v>388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583813-43A9-4346-B6B4-611E2E905383}">
  <dimension ref="A1:AD36"/>
  <sheetViews>
    <sheetView zoomScale="85" zoomScaleNormal="85" workbookViewId="0">
      <selection activeCell="A6" sqref="A6"/>
    </sheetView>
  </sheetViews>
  <sheetFormatPr defaultRowHeight="14.4" x14ac:dyDescent="0.3"/>
  <cols>
    <col min="1" max="1" width="37.6640625" customWidth="1"/>
    <col min="2" max="2" width="8.33203125" customWidth="1"/>
    <col min="14" max="14" width="8" customWidth="1"/>
  </cols>
  <sheetData>
    <row r="1" spans="1:15" ht="86.4" x14ac:dyDescent="0.3">
      <c r="A1" s="1" t="s">
        <v>415</v>
      </c>
    </row>
    <row r="2" spans="1:15" x14ac:dyDescent="0.3">
      <c r="F2" t="s">
        <v>419</v>
      </c>
      <c r="H2" t="s">
        <v>422</v>
      </c>
      <c r="J2" t="s">
        <v>355</v>
      </c>
      <c r="L2" t="s">
        <v>423</v>
      </c>
      <c r="N2" t="s">
        <v>358</v>
      </c>
    </row>
    <row r="3" spans="1:15" x14ac:dyDescent="0.3">
      <c r="F3" t="s">
        <v>420</v>
      </c>
      <c r="G3" t="s">
        <v>421</v>
      </c>
      <c r="H3" t="s">
        <v>420</v>
      </c>
      <c r="I3" t="s">
        <v>421</v>
      </c>
      <c r="J3" t="s">
        <v>420</v>
      </c>
      <c r="K3" t="s">
        <v>421</v>
      </c>
      <c r="L3" t="s">
        <v>420</v>
      </c>
      <c r="M3" t="s">
        <v>421</v>
      </c>
      <c r="N3" t="s">
        <v>420</v>
      </c>
      <c r="O3" t="s">
        <v>421</v>
      </c>
    </row>
    <row r="4" spans="1:15" x14ac:dyDescent="0.3">
      <c r="B4">
        <v>213</v>
      </c>
      <c r="C4">
        <v>212</v>
      </c>
      <c r="D4" s="8" t="s">
        <v>210</v>
      </c>
      <c r="E4" s="8" t="s">
        <v>211</v>
      </c>
      <c r="L4">
        <v>0.17499999999999999</v>
      </c>
    </row>
    <row r="5" spans="1:15" x14ac:dyDescent="0.3">
      <c r="B5" t="s">
        <v>407</v>
      </c>
      <c r="C5">
        <v>326</v>
      </c>
      <c r="D5" s="8">
        <v>22</v>
      </c>
      <c r="E5" s="8" t="s">
        <v>229</v>
      </c>
      <c r="F5">
        <v>0.12</v>
      </c>
      <c r="G5">
        <v>0.05</v>
      </c>
    </row>
    <row r="6" spans="1:15" x14ac:dyDescent="0.3">
      <c r="B6" t="s">
        <v>1</v>
      </c>
      <c r="C6">
        <v>332</v>
      </c>
      <c r="D6">
        <v>25</v>
      </c>
      <c r="E6" t="s">
        <v>240</v>
      </c>
      <c r="F6">
        <v>0.12</v>
      </c>
      <c r="H6">
        <v>0.14000000000000001</v>
      </c>
      <c r="J6">
        <v>0.02</v>
      </c>
      <c r="L6">
        <v>0.16</v>
      </c>
      <c r="N6">
        <v>0.05</v>
      </c>
    </row>
    <row r="7" spans="1:15" x14ac:dyDescent="0.3">
      <c r="A7" t="s">
        <v>408</v>
      </c>
      <c r="B7">
        <v>334</v>
      </c>
      <c r="C7">
        <v>335</v>
      </c>
      <c r="D7" t="s">
        <v>435</v>
      </c>
      <c r="E7" t="s">
        <v>436</v>
      </c>
      <c r="F7">
        <v>0.06</v>
      </c>
      <c r="G7">
        <v>0.15</v>
      </c>
      <c r="H7">
        <v>0.14000000000000001</v>
      </c>
      <c r="I7">
        <v>0.15</v>
      </c>
      <c r="J7">
        <v>0.05</v>
      </c>
      <c r="K7">
        <v>0.15</v>
      </c>
      <c r="L7">
        <v>0.05</v>
      </c>
      <c r="M7">
        <v>0.15</v>
      </c>
      <c r="N7">
        <v>0.1</v>
      </c>
      <c r="O7">
        <v>0.05</v>
      </c>
    </row>
    <row r="8" spans="1:15" x14ac:dyDescent="0.3">
      <c r="B8" t="s">
        <v>2</v>
      </c>
      <c r="C8">
        <v>333</v>
      </c>
      <c r="D8">
        <v>28</v>
      </c>
      <c r="E8" t="s">
        <v>2</v>
      </c>
      <c r="F8">
        <v>0.37</v>
      </c>
      <c r="G8">
        <v>0.3</v>
      </c>
      <c r="H8">
        <v>0.49</v>
      </c>
      <c r="I8">
        <v>0.15</v>
      </c>
      <c r="J8">
        <v>0.23</v>
      </c>
      <c r="K8">
        <v>0.35</v>
      </c>
      <c r="L8">
        <v>0.33500000000000002</v>
      </c>
      <c r="M8">
        <v>0.35</v>
      </c>
      <c r="N8">
        <v>0.4</v>
      </c>
      <c r="O8">
        <v>0.15</v>
      </c>
    </row>
    <row r="9" spans="1:15" x14ac:dyDescent="0.3">
      <c r="B9" t="s">
        <v>10</v>
      </c>
      <c r="C9">
        <v>23</v>
      </c>
      <c r="D9" t="s">
        <v>409</v>
      </c>
      <c r="E9" t="s">
        <v>410</v>
      </c>
      <c r="F9">
        <v>0.26</v>
      </c>
      <c r="G9">
        <v>0.02</v>
      </c>
      <c r="H9">
        <v>0.2</v>
      </c>
      <c r="J9">
        <v>0.6</v>
      </c>
      <c r="L9">
        <v>0.2</v>
      </c>
      <c r="N9">
        <v>0.4</v>
      </c>
    </row>
    <row r="10" spans="1:15" x14ac:dyDescent="0.3">
      <c r="B10" t="s">
        <v>69</v>
      </c>
      <c r="C10">
        <v>42</v>
      </c>
      <c r="D10">
        <v>46</v>
      </c>
      <c r="E10" t="s">
        <v>271</v>
      </c>
      <c r="O10">
        <v>0.3</v>
      </c>
    </row>
    <row r="11" spans="1:15" x14ac:dyDescent="0.3">
      <c r="A11" t="s">
        <v>412</v>
      </c>
      <c r="B11" t="s">
        <v>411</v>
      </c>
      <c r="C11">
        <v>484</v>
      </c>
      <c r="D11">
        <v>49</v>
      </c>
      <c r="E11" t="s">
        <v>275</v>
      </c>
      <c r="F11">
        <v>0.01</v>
      </c>
      <c r="G11">
        <v>0.01</v>
      </c>
      <c r="H11">
        <v>5.0000000000000001E-3</v>
      </c>
      <c r="J11">
        <v>0.01</v>
      </c>
      <c r="N11">
        <v>5.0000000000000001E-3</v>
      </c>
      <c r="O11">
        <v>0.4</v>
      </c>
    </row>
    <row r="12" spans="1:15" x14ac:dyDescent="0.3">
      <c r="A12" t="s">
        <v>413</v>
      </c>
      <c r="B12">
        <v>721</v>
      </c>
      <c r="C12">
        <v>722</v>
      </c>
      <c r="D12" t="s">
        <v>284</v>
      </c>
      <c r="E12" t="s">
        <v>285</v>
      </c>
      <c r="F12">
        <v>5.0000000000000001E-3</v>
      </c>
    </row>
    <row r="13" spans="1:15" x14ac:dyDescent="0.3">
      <c r="A13" t="s">
        <v>85</v>
      </c>
      <c r="B13" t="s">
        <v>418</v>
      </c>
      <c r="C13">
        <v>525</v>
      </c>
      <c r="D13" t="s">
        <v>416</v>
      </c>
      <c r="E13" t="s">
        <v>417</v>
      </c>
      <c r="F13">
        <v>5.0000000000000001E-3</v>
      </c>
      <c r="G13">
        <v>0.17</v>
      </c>
      <c r="H13">
        <v>5.0000000000000001E-3</v>
      </c>
      <c r="I13">
        <v>0.5</v>
      </c>
      <c r="J13">
        <v>1.4999999999999999E-2</v>
      </c>
      <c r="K13">
        <v>0.2</v>
      </c>
      <c r="L13">
        <v>1.4999999999999999E-2</v>
      </c>
      <c r="M13">
        <v>0.2</v>
      </c>
      <c r="N13">
        <v>5.0000000000000001E-3</v>
      </c>
      <c r="O13">
        <v>0.1</v>
      </c>
    </row>
    <row r="14" spans="1:15" x14ac:dyDescent="0.3">
      <c r="B14" t="s">
        <v>414</v>
      </c>
      <c r="C14">
        <v>531</v>
      </c>
      <c r="D14">
        <v>68</v>
      </c>
      <c r="E14" t="s">
        <v>301</v>
      </c>
      <c r="F14">
        <v>0.05</v>
      </c>
      <c r="G14">
        <v>0.3</v>
      </c>
      <c r="H14">
        <v>0.02</v>
      </c>
      <c r="I14">
        <v>0.2</v>
      </c>
      <c r="J14">
        <v>7.4999999999999997E-2</v>
      </c>
      <c r="K14">
        <v>0.3</v>
      </c>
      <c r="L14">
        <v>6.5000000000000002E-2</v>
      </c>
      <c r="M14">
        <v>0.3</v>
      </c>
      <c r="N14">
        <v>0.04</v>
      </c>
    </row>
    <row r="15" spans="1:15" x14ac:dyDescent="0.3">
      <c r="F15">
        <f t="shared" ref="F15:K15" si="0">SUM(F4:F14)</f>
        <v>1</v>
      </c>
      <c r="G15">
        <f t="shared" si="0"/>
        <v>1</v>
      </c>
      <c r="H15">
        <f t="shared" si="0"/>
        <v>1</v>
      </c>
      <c r="I15">
        <f t="shared" si="0"/>
        <v>1</v>
      </c>
      <c r="J15">
        <f t="shared" si="0"/>
        <v>1</v>
      </c>
      <c r="K15">
        <f t="shared" si="0"/>
        <v>1</v>
      </c>
      <c r="L15">
        <f>SUM(L4:L14)</f>
        <v>1</v>
      </c>
      <c r="M15">
        <f t="shared" ref="M15:O15" si="1">SUM(M4:M14)</f>
        <v>1</v>
      </c>
      <c r="N15">
        <f t="shared" si="1"/>
        <v>1</v>
      </c>
      <c r="O15">
        <f t="shared" si="1"/>
        <v>1</v>
      </c>
    </row>
    <row r="19" spans="19:30" x14ac:dyDescent="0.3">
      <c r="U19" t="s">
        <v>419</v>
      </c>
      <c r="W19" t="s">
        <v>422</v>
      </c>
      <c r="Y19" t="s">
        <v>355</v>
      </c>
      <c r="AA19" t="s">
        <v>423</v>
      </c>
      <c r="AC19" t="s">
        <v>358</v>
      </c>
    </row>
    <row r="20" spans="19:30" x14ac:dyDescent="0.3">
      <c r="U20" t="s">
        <v>420</v>
      </c>
      <c r="V20" t="s">
        <v>421</v>
      </c>
      <c r="W20" t="s">
        <v>420</v>
      </c>
      <c r="X20" t="s">
        <v>421</v>
      </c>
      <c r="Y20" t="s">
        <v>420</v>
      </c>
      <c r="Z20" t="s">
        <v>421</v>
      </c>
      <c r="AA20" t="s">
        <v>420</v>
      </c>
      <c r="AB20" t="s">
        <v>421</v>
      </c>
      <c r="AC20" t="s">
        <v>420</v>
      </c>
      <c r="AD20" t="s">
        <v>421</v>
      </c>
    </row>
    <row r="21" spans="19:30" x14ac:dyDescent="0.3">
      <c r="S21" t="s">
        <v>44</v>
      </c>
      <c r="T21">
        <v>212</v>
      </c>
      <c r="AA21">
        <v>8.7499999999999994E-2</v>
      </c>
    </row>
    <row r="22" spans="19:30" x14ac:dyDescent="0.3">
      <c r="S22" t="s">
        <v>45</v>
      </c>
      <c r="T22">
        <v>213</v>
      </c>
      <c r="AA22">
        <v>8.7499999999999994E-2</v>
      </c>
    </row>
    <row r="23" spans="19:30" x14ac:dyDescent="0.3">
      <c r="S23" t="s">
        <v>407</v>
      </c>
      <c r="T23">
        <v>326</v>
      </c>
      <c r="U23">
        <v>0.12</v>
      </c>
      <c r="V23">
        <v>0.05</v>
      </c>
    </row>
    <row r="24" spans="19:30" x14ac:dyDescent="0.3">
      <c r="S24" t="s">
        <v>1</v>
      </c>
      <c r="T24">
        <v>332</v>
      </c>
      <c r="U24">
        <v>0.12</v>
      </c>
      <c r="W24">
        <v>0.14000000000000001</v>
      </c>
      <c r="Y24">
        <v>0.02</v>
      </c>
      <c r="AA24">
        <v>0.16</v>
      </c>
      <c r="AC24">
        <v>0.05</v>
      </c>
    </row>
    <row r="25" spans="19:30" x14ac:dyDescent="0.3">
      <c r="S25" t="s">
        <v>425</v>
      </c>
      <c r="T25">
        <v>334</v>
      </c>
      <c r="U25">
        <v>0.03</v>
      </c>
      <c r="V25">
        <v>7.4999999999999997E-2</v>
      </c>
      <c r="W25">
        <v>7.0000000000000007E-2</v>
      </c>
      <c r="X25">
        <v>7.4999999999999997E-2</v>
      </c>
      <c r="Y25">
        <v>2.5000000000000001E-2</v>
      </c>
      <c r="Z25">
        <v>7.4999999999999997E-2</v>
      </c>
      <c r="AA25">
        <v>2.5000000000000001E-2</v>
      </c>
      <c r="AB25">
        <v>7.4999999999999997E-2</v>
      </c>
      <c r="AC25">
        <v>0.05</v>
      </c>
      <c r="AD25">
        <v>2.5000000000000001E-2</v>
      </c>
    </row>
    <row r="26" spans="19:30" x14ac:dyDescent="0.3">
      <c r="S26" t="s">
        <v>424</v>
      </c>
      <c r="T26">
        <v>335</v>
      </c>
      <c r="U26">
        <v>0.03</v>
      </c>
      <c r="V26">
        <v>7.4999999999999997E-2</v>
      </c>
      <c r="W26">
        <v>7.0000000000000007E-2</v>
      </c>
      <c r="X26">
        <v>7.4999999999999997E-2</v>
      </c>
      <c r="Y26">
        <v>2.5000000000000001E-2</v>
      </c>
      <c r="Z26">
        <v>7.4999999999999997E-2</v>
      </c>
      <c r="AA26">
        <v>2.5000000000000001E-2</v>
      </c>
      <c r="AB26">
        <v>7.4999999999999997E-2</v>
      </c>
      <c r="AC26">
        <v>0.05</v>
      </c>
      <c r="AD26">
        <v>2.5000000000000001E-2</v>
      </c>
    </row>
    <row r="27" spans="19:30" x14ac:dyDescent="0.3">
      <c r="S27" t="s">
        <v>2</v>
      </c>
      <c r="T27">
        <v>333</v>
      </c>
      <c r="U27">
        <v>0.37</v>
      </c>
      <c r="V27">
        <v>0.3</v>
      </c>
      <c r="W27">
        <v>0.49</v>
      </c>
      <c r="X27">
        <v>0.15</v>
      </c>
      <c r="Y27">
        <v>0.23</v>
      </c>
      <c r="Z27">
        <v>0.35</v>
      </c>
      <c r="AA27">
        <v>0.33500000000000002</v>
      </c>
      <c r="AB27">
        <v>0.35</v>
      </c>
      <c r="AC27">
        <v>0.4</v>
      </c>
      <c r="AD27">
        <v>0.15</v>
      </c>
    </row>
    <row r="28" spans="19:30" x14ac:dyDescent="0.3">
      <c r="S28" t="s">
        <v>10</v>
      </c>
      <c r="T28">
        <v>23</v>
      </c>
      <c r="U28">
        <v>0.26</v>
      </c>
      <c r="V28">
        <v>0.02</v>
      </c>
      <c r="W28">
        <v>0.2</v>
      </c>
      <c r="Y28">
        <v>0.6</v>
      </c>
      <c r="AA28">
        <v>0.2</v>
      </c>
      <c r="AC28">
        <v>0.4</v>
      </c>
    </row>
    <row r="29" spans="19:30" x14ac:dyDescent="0.3">
      <c r="S29" t="s">
        <v>69</v>
      </c>
      <c r="T29">
        <v>42</v>
      </c>
      <c r="AD29">
        <v>0.3</v>
      </c>
    </row>
    <row r="30" spans="19:30" x14ac:dyDescent="0.3">
      <c r="S30" t="s">
        <v>14</v>
      </c>
      <c r="T30">
        <v>484</v>
      </c>
      <c r="U30">
        <v>5.0000000000000001E-3</v>
      </c>
      <c r="V30">
        <v>5.0000000000000001E-3</v>
      </c>
      <c r="W30">
        <v>2.5000000000000001E-3</v>
      </c>
      <c r="Y30">
        <v>5.0000000000000001E-3</v>
      </c>
      <c r="AC30">
        <v>2.5000000000000001E-3</v>
      </c>
      <c r="AD30">
        <v>0.2</v>
      </c>
    </row>
    <row r="31" spans="19:30" x14ac:dyDescent="0.3">
      <c r="S31" t="s">
        <v>3</v>
      </c>
      <c r="T31">
        <v>482</v>
      </c>
      <c r="U31">
        <v>5.0000000000000001E-3</v>
      </c>
      <c r="V31">
        <v>5.0000000000000001E-3</v>
      </c>
      <c r="W31">
        <v>2.5000000000000001E-3</v>
      </c>
      <c r="Y31">
        <v>5.0000000000000001E-3</v>
      </c>
      <c r="AC31">
        <v>2.5000000000000001E-3</v>
      </c>
      <c r="AD31">
        <v>0.2</v>
      </c>
    </row>
    <row r="32" spans="19:30" x14ac:dyDescent="0.3">
      <c r="S32" t="s">
        <v>107</v>
      </c>
      <c r="T32">
        <v>721</v>
      </c>
      <c r="U32">
        <v>2.5000000000000001E-3</v>
      </c>
    </row>
    <row r="33" spans="19:30" x14ac:dyDescent="0.3">
      <c r="S33" t="s">
        <v>108</v>
      </c>
      <c r="T33">
        <v>722</v>
      </c>
      <c r="U33">
        <v>2.5000000000000001E-3</v>
      </c>
    </row>
    <row r="34" spans="19:30" x14ac:dyDescent="0.3">
      <c r="S34" t="s">
        <v>85</v>
      </c>
      <c r="T34" t="s">
        <v>418</v>
      </c>
      <c r="U34">
        <v>5.0000000000000001E-3</v>
      </c>
      <c r="V34">
        <v>0.17</v>
      </c>
      <c r="W34">
        <v>5.0000000000000001E-3</v>
      </c>
      <c r="X34">
        <v>0.5</v>
      </c>
      <c r="Y34">
        <v>1.4999999999999999E-2</v>
      </c>
      <c r="Z34">
        <v>0.2</v>
      </c>
      <c r="AA34">
        <v>1.4999999999999999E-2</v>
      </c>
      <c r="AB34">
        <v>0.2</v>
      </c>
      <c r="AC34">
        <v>5.0000000000000001E-3</v>
      </c>
      <c r="AD34">
        <v>0.1</v>
      </c>
    </row>
    <row r="35" spans="19:30" x14ac:dyDescent="0.3">
      <c r="S35" t="s">
        <v>414</v>
      </c>
      <c r="T35">
        <v>531</v>
      </c>
      <c r="U35">
        <v>0.05</v>
      </c>
      <c r="V35">
        <v>0.3</v>
      </c>
      <c r="W35">
        <v>0.02</v>
      </c>
      <c r="X35">
        <v>0.2</v>
      </c>
      <c r="Y35">
        <v>7.4999999999999997E-2</v>
      </c>
      <c r="Z35">
        <v>0.3</v>
      </c>
      <c r="AA35">
        <v>6.5000000000000002E-2</v>
      </c>
      <c r="AB35">
        <v>0.3</v>
      </c>
      <c r="AC35">
        <v>0.04</v>
      </c>
    </row>
    <row r="36" spans="19:30" x14ac:dyDescent="0.3">
      <c r="U36">
        <f>SUM(U21:U35)</f>
        <v>1</v>
      </c>
      <c r="V36">
        <f t="shared" ref="V36:AD36" si="2">SUM(V21:V35)</f>
        <v>1</v>
      </c>
      <c r="W36">
        <f t="shared" si="2"/>
        <v>0.99999999999999989</v>
      </c>
      <c r="X36">
        <f t="shared" si="2"/>
        <v>1</v>
      </c>
      <c r="Y36">
        <f t="shared" si="2"/>
        <v>1</v>
      </c>
      <c r="Z36">
        <f t="shared" si="2"/>
        <v>1</v>
      </c>
      <c r="AA36">
        <f t="shared" si="2"/>
        <v>1</v>
      </c>
      <c r="AB36">
        <f t="shared" si="2"/>
        <v>1</v>
      </c>
      <c r="AC36">
        <f t="shared" si="2"/>
        <v>1</v>
      </c>
      <c r="AD36">
        <f t="shared" si="2"/>
        <v>0.99999999999999989</v>
      </c>
    </row>
  </sheetData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62A145-9746-4874-AEFF-D91ADC3731A1}">
  <dimension ref="A1:AD77"/>
  <sheetViews>
    <sheetView topLeftCell="H13" workbookViewId="0">
      <selection activeCell="X33" sqref="X33:Y33"/>
    </sheetView>
  </sheetViews>
  <sheetFormatPr defaultRowHeight="14.4" x14ac:dyDescent="0.3"/>
  <cols>
    <col min="1" max="1" width="34.6640625" customWidth="1"/>
    <col min="6" max="6" width="28.77734375" customWidth="1"/>
  </cols>
  <sheetData>
    <row r="1" spans="1:30" ht="86.4" x14ac:dyDescent="0.3">
      <c r="A1" s="1" t="s">
        <v>342</v>
      </c>
    </row>
    <row r="2" spans="1:30" ht="15.6" x14ac:dyDescent="0.3">
      <c r="D2" s="2"/>
      <c r="E2" s="2"/>
      <c r="F2" s="2"/>
      <c r="G2" s="23" t="s">
        <v>188</v>
      </c>
      <c r="H2" s="23"/>
      <c r="I2" s="23"/>
      <c r="J2" s="23"/>
      <c r="K2" s="23"/>
      <c r="L2" s="23"/>
      <c r="M2" s="23"/>
      <c r="N2" s="23"/>
      <c r="O2" s="23"/>
      <c r="P2" s="23"/>
      <c r="R2" s="2"/>
      <c r="S2" s="2"/>
      <c r="T2" s="2"/>
      <c r="U2" s="23" t="s">
        <v>395</v>
      </c>
      <c r="V2" s="23"/>
      <c r="W2" s="23"/>
      <c r="X2" s="23"/>
      <c r="Y2" s="23"/>
      <c r="Z2" s="23"/>
      <c r="AA2" s="23"/>
      <c r="AB2" s="23"/>
      <c r="AC2" s="23"/>
      <c r="AD2" s="23"/>
    </row>
    <row r="3" spans="1:30" ht="15.6" customHeight="1" x14ac:dyDescent="0.3">
      <c r="D3" s="2"/>
      <c r="E3" s="2"/>
      <c r="F3" s="2"/>
      <c r="G3" s="24" t="s">
        <v>189</v>
      </c>
      <c r="H3" s="24" t="s">
        <v>190</v>
      </c>
      <c r="I3" s="24" t="s">
        <v>191</v>
      </c>
      <c r="J3" s="24" t="s">
        <v>192</v>
      </c>
      <c r="K3" s="24" t="s">
        <v>193</v>
      </c>
      <c r="L3" s="24" t="s">
        <v>194</v>
      </c>
      <c r="M3" s="5" t="s">
        <v>195</v>
      </c>
      <c r="N3" s="24" t="s">
        <v>196</v>
      </c>
      <c r="O3" s="24" t="s">
        <v>197</v>
      </c>
      <c r="P3" s="24" t="s">
        <v>198</v>
      </c>
      <c r="R3" s="2"/>
      <c r="S3" s="2"/>
      <c r="T3" s="2"/>
      <c r="U3" s="24" t="s">
        <v>189</v>
      </c>
      <c r="V3" s="24" t="s">
        <v>190</v>
      </c>
      <c r="W3" s="24" t="s">
        <v>191</v>
      </c>
      <c r="X3" s="24" t="s">
        <v>192</v>
      </c>
      <c r="Y3" s="24" t="s">
        <v>193</v>
      </c>
      <c r="Z3" s="24" t="s">
        <v>194</v>
      </c>
      <c r="AA3" s="24" t="s">
        <v>195</v>
      </c>
      <c r="AB3" s="24" t="s">
        <v>196</v>
      </c>
      <c r="AC3" s="24" t="s">
        <v>197</v>
      </c>
      <c r="AD3" s="24" t="s">
        <v>198</v>
      </c>
    </row>
    <row r="4" spans="1:30" ht="15.6" customHeight="1" x14ac:dyDescent="0.3">
      <c r="A4" t="s">
        <v>404</v>
      </c>
      <c r="C4" t="s">
        <v>396</v>
      </c>
      <c r="D4" s="2"/>
      <c r="E4" s="2" t="s">
        <v>199</v>
      </c>
      <c r="F4" s="2"/>
      <c r="G4" s="24"/>
      <c r="H4" s="24"/>
      <c r="I4" s="24"/>
      <c r="J4" s="24"/>
      <c r="K4" s="24"/>
      <c r="L4" s="24"/>
      <c r="M4" s="5" t="s">
        <v>200</v>
      </c>
      <c r="N4" s="24"/>
      <c r="O4" s="24"/>
      <c r="P4" s="24"/>
      <c r="R4" s="2"/>
      <c r="S4" s="2" t="s">
        <v>199</v>
      </c>
      <c r="T4" s="2"/>
      <c r="U4" s="24"/>
      <c r="V4" s="24"/>
      <c r="W4" s="24"/>
      <c r="X4" s="24"/>
      <c r="Y4" s="24"/>
      <c r="Z4" s="24"/>
      <c r="AA4" s="24" t="s">
        <v>200</v>
      </c>
      <c r="AB4" s="24"/>
      <c r="AC4" s="24"/>
      <c r="AD4" s="24"/>
    </row>
    <row r="5" spans="1:30" ht="15.6" x14ac:dyDescent="0.3">
      <c r="A5" t="s">
        <v>405</v>
      </c>
      <c r="C5" t="s">
        <v>50</v>
      </c>
      <c r="D5" s="2">
        <v>1</v>
      </c>
      <c r="E5" s="2" t="s">
        <v>201</v>
      </c>
      <c r="F5" s="2" t="s">
        <v>202</v>
      </c>
      <c r="G5" s="3">
        <v>0</v>
      </c>
      <c r="H5" s="3">
        <v>0</v>
      </c>
      <c r="I5" s="3">
        <v>2.1717547778605112E-6</v>
      </c>
      <c r="J5" s="3">
        <v>0</v>
      </c>
      <c r="K5" s="3">
        <v>0</v>
      </c>
      <c r="L5" s="3">
        <v>0</v>
      </c>
      <c r="M5" s="3">
        <v>0</v>
      </c>
      <c r="N5" s="3">
        <v>0</v>
      </c>
      <c r="O5" s="3">
        <v>0</v>
      </c>
      <c r="P5" s="3">
        <v>0</v>
      </c>
      <c r="R5" s="2">
        <v>1</v>
      </c>
      <c r="S5" s="2" t="s">
        <v>201</v>
      </c>
      <c r="T5" s="2" t="s">
        <v>202</v>
      </c>
      <c r="U5" s="3">
        <v>0</v>
      </c>
      <c r="V5" s="3">
        <v>0</v>
      </c>
      <c r="W5" s="3">
        <v>0</v>
      </c>
      <c r="X5" s="3">
        <v>0</v>
      </c>
      <c r="Y5" s="3">
        <v>0</v>
      </c>
      <c r="Z5" s="3">
        <v>0</v>
      </c>
      <c r="AA5" s="3">
        <v>0</v>
      </c>
      <c r="AB5" s="3">
        <v>0</v>
      </c>
      <c r="AC5" s="3">
        <v>0</v>
      </c>
      <c r="AD5" s="3">
        <v>0</v>
      </c>
    </row>
    <row r="6" spans="1:30" ht="15.6" x14ac:dyDescent="0.3">
      <c r="C6" t="s">
        <v>51</v>
      </c>
      <c r="D6" s="2">
        <v>2</v>
      </c>
      <c r="E6" s="2" t="s">
        <v>203</v>
      </c>
      <c r="F6" s="2" t="s">
        <v>204</v>
      </c>
      <c r="G6" s="3">
        <v>0</v>
      </c>
      <c r="H6" s="3">
        <v>0</v>
      </c>
      <c r="I6" s="3">
        <v>3.1025068255150162E-7</v>
      </c>
      <c r="J6" s="3">
        <v>0</v>
      </c>
      <c r="K6" s="3">
        <v>0</v>
      </c>
      <c r="L6" s="3">
        <v>0</v>
      </c>
      <c r="M6" s="3">
        <v>0</v>
      </c>
      <c r="N6" s="3">
        <v>0</v>
      </c>
      <c r="O6" s="3">
        <v>0</v>
      </c>
      <c r="P6" s="3">
        <v>0</v>
      </c>
      <c r="R6" s="2">
        <v>2</v>
      </c>
      <c r="S6" s="2" t="s">
        <v>203</v>
      </c>
      <c r="T6" s="2" t="s">
        <v>204</v>
      </c>
      <c r="U6" s="3">
        <v>0</v>
      </c>
      <c r="V6" s="3">
        <v>0</v>
      </c>
      <c r="W6" s="3">
        <v>0</v>
      </c>
      <c r="X6" s="3">
        <v>0</v>
      </c>
      <c r="Y6" s="3">
        <v>0</v>
      </c>
      <c r="Z6" s="3">
        <v>0</v>
      </c>
      <c r="AA6" s="3">
        <v>0</v>
      </c>
      <c r="AB6" s="3">
        <v>0</v>
      </c>
      <c r="AC6" s="3">
        <v>0</v>
      </c>
      <c r="AD6" s="3">
        <v>0</v>
      </c>
    </row>
    <row r="7" spans="1:30" ht="15.6" x14ac:dyDescent="0.3">
      <c r="C7" t="s">
        <v>51</v>
      </c>
      <c r="D7" s="2">
        <v>3</v>
      </c>
      <c r="E7" s="2" t="s">
        <v>205</v>
      </c>
      <c r="F7" s="2" t="s">
        <v>206</v>
      </c>
      <c r="G7" s="3">
        <v>0</v>
      </c>
      <c r="H7" s="3">
        <v>0</v>
      </c>
      <c r="I7" s="3">
        <v>0</v>
      </c>
      <c r="J7" s="3">
        <v>0</v>
      </c>
      <c r="K7" s="3">
        <v>0</v>
      </c>
      <c r="L7" s="3">
        <v>0</v>
      </c>
      <c r="M7" s="3">
        <v>0</v>
      </c>
      <c r="N7" s="3">
        <v>0</v>
      </c>
      <c r="O7" s="3">
        <v>0</v>
      </c>
      <c r="P7" s="3">
        <v>0</v>
      </c>
      <c r="R7" s="2">
        <v>3</v>
      </c>
      <c r="S7" s="2" t="s">
        <v>205</v>
      </c>
      <c r="T7" s="2" t="s">
        <v>206</v>
      </c>
      <c r="U7" s="3">
        <v>0</v>
      </c>
      <c r="V7" s="3">
        <v>0</v>
      </c>
      <c r="W7" s="3">
        <v>0</v>
      </c>
      <c r="X7" s="3">
        <v>0</v>
      </c>
      <c r="Y7" s="3">
        <v>0</v>
      </c>
      <c r="Z7" s="3">
        <v>0</v>
      </c>
      <c r="AA7" s="3">
        <v>0</v>
      </c>
      <c r="AB7" s="3">
        <v>0</v>
      </c>
      <c r="AC7" s="3">
        <v>0</v>
      </c>
      <c r="AD7" s="3">
        <v>0</v>
      </c>
    </row>
    <row r="8" spans="1:30" ht="15.6" x14ac:dyDescent="0.3">
      <c r="C8">
        <v>212</v>
      </c>
      <c r="D8" s="2">
        <v>4</v>
      </c>
      <c r="E8" s="2" t="s">
        <v>207</v>
      </c>
      <c r="F8" s="2" t="s">
        <v>25</v>
      </c>
      <c r="G8" s="3">
        <v>0</v>
      </c>
      <c r="H8" s="3">
        <v>0</v>
      </c>
      <c r="I8" s="3">
        <v>2.1717547778605112E-6</v>
      </c>
      <c r="J8" s="3">
        <v>3.7601764208559731E-7</v>
      </c>
      <c r="K8" s="3">
        <v>9.9325414890535115E-7</v>
      </c>
      <c r="L8" s="3">
        <v>5.0607717157162626E-5</v>
      </c>
      <c r="M8" s="3">
        <v>7.0061581747333051E-5</v>
      </c>
      <c r="N8" s="3">
        <v>5.4823426075338606E-5</v>
      </c>
      <c r="O8" s="3">
        <v>1.772633369192403E-4</v>
      </c>
      <c r="P8" s="3">
        <v>2.0692794768861484E-7</v>
      </c>
      <c r="R8" s="2">
        <v>4</v>
      </c>
      <c r="S8" s="2" t="s">
        <v>207</v>
      </c>
      <c r="T8" s="2" t="s">
        <v>25</v>
      </c>
      <c r="U8" s="3">
        <v>4.2130940111799716E-3</v>
      </c>
      <c r="V8" s="3">
        <v>1.0433191855298966E-3</v>
      </c>
      <c r="W8" s="3">
        <v>1.9214737999657095E-7</v>
      </c>
      <c r="X8" s="3">
        <v>8.513606990617295E-7</v>
      </c>
      <c r="Y8" s="3">
        <v>7.4494061167901315E-7</v>
      </c>
      <c r="Z8" s="3">
        <v>3.9328004753548347E-3</v>
      </c>
      <c r="AA8" s="3">
        <v>1.1528842799794257E-6</v>
      </c>
      <c r="AB8" s="3">
        <v>1.6053429283598365E-3</v>
      </c>
      <c r="AC8" s="3">
        <v>8.6669362515702283E-3</v>
      </c>
      <c r="AD8" s="3">
        <v>3.2099763894704556E-4</v>
      </c>
    </row>
    <row r="9" spans="1:30" ht="15.6" x14ac:dyDescent="0.3">
      <c r="C9">
        <v>211</v>
      </c>
      <c r="D9" s="2">
        <v>5</v>
      </c>
      <c r="E9" s="2" t="s">
        <v>208</v>
      </c>
      <c r="F9" s="2" t="s">
        <v>209</v>
      </c>
      <c r="G9" s="3">
        <v>1.7112145197095519E-5</v>
      </c>
      <c r="H9" s="3">
        <v>1.06950907481847E-5</v>
      </c>
      <c r="I9" s="3">
        <v>3.0607951026075138E-5</v>
      </c>
      <c r="J9" s="3">
        <v>1.8572565725171032E-5</v>
      </c>
      <c r="K9" s="3">
        <v>2.0646015858110603E-5</v>
      </c>
      <c r="L9" s="3">
        <v>1.3964635009937601E-5</v>
      </c>
      <c r="M9" s="3">
        <v>8.5632446798590401E-6</v>
      </c>
      <c r="N9" s="3">
        <v>1.1359087647802813E-5</v>
      </c>
      <c r="O9" s="3">
        <v>6.9319078691724018E-6</v>
      </c>
      <c r="P9" s="3">
        <v>2.1707754788139275E-5</v>
      </c>
      <c r="R9" s="2">
        <v>5</v>
      </c>
      <c r="S9" s="2" t="s">
        <v>208</v>
      </c>
      <c r="T9" s="2" t="s">
        <v>209</v>
      </c>
      <c r="U9" s="3">
        <v>2.0944302413335004E-4</v>
      </c>
      <c r="V9" s="3">
        <v>5.706412611726404E-5</v>
      </c>
      <c r="W9" s="3">
        <v>1.301303411601042E-5</v>
      </c>
      <c r="X9" s="3">
        <v>1.7331355288071828E-5</v>
      </c>
      <c r="Y9" s="3">
        <v>1.3896112728353442E-5</v>
      </c>
      <c r="Z9" s="3">
        <v>1.935648769250367E-4</v>
      </c>
      <c r="AA9" s="3">
        <v>1.4434349252536128E-5</v>
      </c>
      <c r="AB9" s="3">
        <v>8.6403389769909415E-5</v>
      </c>
      <c r="AC9" s="3">
        <v>4.0988425134098742E-4</v>
      </c>
      <c r="AD9" s="3">
        <v>1.5148453313561477E-5</v>
      </c>
    </row>
    <row r="10" spans="1:30" ht="15.6" x14ac:dyDescent="0.3">
      <c r="B10">
        <v>213</v>
      </c>
      <c r="C10">
        <v>212</v>
      </c>
      <c r="D10" s="2">
        <v>6</v>
      </c>
      <c r="E10" s="2" t="s">
        <v>210</v>
      </c>
      <c r="F10" s="2" t="s">
        <v>211</v>
      </c>
      <c r="G10" s="3">
        <v>2.5601638504864307E-6</v>
      </c>
      <c r="H10" s="3">
        <v>1.6001024065540197E-6</v>
      </c>
      <c r="I10" s="3">
        <v>1.1559940431868951E-3</v>
      </c>
      <c r="J10" s="3">
        <v>6.0906706326893689E-6</v>
      </c>
      <c r="K10" s="3">
        <v>1.0932891016810311E-5</v>
      </c>
      <c r="L10" s="3">
        <v>6.3824126708292978E-4</v>
      </c>
      <c r="M10" s="3">
        <v>3.4786139413963289E-6</v>
      </c>
      <c r="N10" s="3">
        <v>1.5539519089954126E-3</v>
      </c>
      <c r="O10" s="3">
        <v>1.0016323995636108E-3</v>
      </c>
      <c r="P10" s="3">
        <v>5.4215019531061352E-6</v>
      </c>
      <c r="R10" s="2">
        <v>6</v>
      </c>
      <c r="S10" s="2" t="s">
        <v>210</v>
      </c>
      <c r="T10" s="2" t="s">
        <v>211</v>
      </c>
      <c r="U10" s="3">
        <v>1.8127424674549362E-5</v>
      </c>
      <c r="V10" s="3">
        <v>5.1035672496869639E-6</v>
      </c>
      <c r="W10" s="3">
        <v>1.5371790399725676E-6</v>
      </c>
      <c r="X10" s="3">
        <v>6.810885592493836E-6</v>
      </c>
      <c r="Y10" s="3">
        <v>5.9595248934321052E-6</v>
      </c>
      <c r="Z10" s="3">
        <v>2.1554115724471043E-5</v>
      </c>
      <c r="AA10" s="3">
        <v>9.2230742398354058E-6</v>
      </c>
      <c r="AB10" s="3">
        <v>9.7435545871769527E-6</v>
      </c>
      <c r="AC10" s="3">
        <v>3.7290702187644399E-5</v>
      </c>
      <c r="AD10" s="3">
        <v>1.3811371180609038E-6</v>
      </c>
    </row>
    <row r="11" spans="1:30" ht="15.6" x14ac:dyDescent="0.3">
      <c r="C11" t="s">
        <v>61</v>
      </c>
      <c r="D11" s="2">
        <v>7</v>
      </c>
      <c r="E11" s="2" t="s">
        <v>212</v>
      </c>
      <c r="F11" s="2" t="s">
        <v>213</v>
      </c>
      <c r="G11" s="3">
        <v>0</v>
      </c>
      <c r="H11" s="3">
        <v>0</v>
      </c>
      <c r="I11" s="3">
        <v>3.8409034499875896E-4</v>
      </c>
      <c r="J11" s="3">
        <v>0</v>
      </c>
      <c r="K11" s="3">
        <v>0</v>
      </c>
      <c r="L11" s="3">
        <v>0</v>
      </c>
      <c r="M11" s="3">
        <v>0</v>
      </c>
      <c r="N11" s="3">
        <v>0</v>
      </c>
      <c r="O11" s="3">
        <v>0</v>
      </c>
      <c r="P11" s="3">
        <v>0</v>
      </c>
      <c r="R11" s="2">
        <v>7</v>
      </c>
      <c r="S11" s="2" t="s">
        <v>212</v>
      </c>
      <c r="T11" s="2" t="s">
        <v>213</v>
      </c>
      <c r="U11" s="3">
        <v>0</v>
      </c>
      <c r="V11" s="3">
        <v>0</v>
      </c>
      <c r="W11" s="3">
        <v>0</v>
      </c>
      <c r="X11" s="3">
        <v>0</v>
      </c>
      <c r="Y11" s="3">
        <v>0</v>
      </c>
      <c r="Z11" s="3">
        <v>0</v>
      </c>
      <c r="AA11" s="3">
        <v>0</v>
      </c>
      <c r="AB11" s="3">
        <v>0</v>
      </c>
      <c r="AC11" s="3">
        <v>0</v>
      </c>
      <c r="AD11" s="3">
        <v>0</v>
      </c>
    </row>
    <row r="12" spans="1:30" ht="15.6" x14ac:dyDescent="0.3">
      <c r="B12" t="s">
        <v>65</v>
      </c>
      <c r="C12" t="s">
        <v>63</v>
      </c>
      <c r="D12" s="2">
        <v>8</v>
      </c>
      <c r="E12" s="2" t="s">
        <v>214</v>
      </c>
      <c r="F12" s="2" t="s">
        <v>215</v>
      </c>
      <c r="G12" s="3">
        <v>1.3760378183016471E-4</v>
      </c>
      <c r="H12" s="3">
        <v>8.6002363643852952E-5</v>
      </c>
      <c r="I12" s="3">
        <v>6.8630233844663765E-5</v>
      </c>
      <c r="J12" s="3">
        <v>1.4728245967414894E-4</v>
      </c>
      <c r="K12" s="3">
        <v>2.8819229301922037E-4</v>
      </c>
      <c r="L12" s="3">
        <v>1.1832237891495919E-4</v>
      </c>
      <c r="M12" s="3">
        <v>5.9577506201694889E-5</v>
      </c>
      <c r="N12" s="3">
        <v>1.5674450207232043E-4</v>
      </c>
      <c r="O12" s="3">
        <v>1.9230347480602445E-4</v>
      </c>
      <c r="P12" s="3">
        <v>1.4524728402571754E-4</v>
      </c>
      <c r="R12" s="2">
        <v>8</v>
      </c>
      <c r="S12" s="2" t="s">
        <v>214</v>
      </c>
      <c r="T12" s="2" t="s">
        <v>215</v>
      </c>
      <c r="U12" s="3">
        <v>2.2888244178148999E-4</v>
      </c>
      <c r="V12" s="3">
        <v>1.2819158497097665E-4</v>
      </c>
      <c r="W12" s="3">
        <v>1.6525982810207911E-4</v>
      </c>
      <c r="X12" s="3">
        <v>3.1539978219205847E-4</v>
      </c>
      <c r="Y12" s="3">
        <v>2.4640810224871225E-4</v>
      </c>
      <c r="Z12" s="3">
        <v>2.6603416921744193E-4</v>
      </c>
      <c r="AA12" s="3">
        <v>3.0506923551718078E-4</v>
      </c>
      <c r="AB12" s="3">
        <v>2.0730588807595679E-4</v>
      </c>
      <c r="AC12" s="3">
        <v>2.1879339513006734E-4</v>
      </c>
      <c r="AD12" s="3">
        <v>8.0710141946385095E-6</v>
      </c>
    </row>
    <row r="13" spans="1:30" ht="15.6" x14ac:dyDescent="0.3">
      <c r="C13">
        <v>321</v>
      </c>
      <c r="D13" s="2">
        <v>9</v>
      </c>
      <c r="E13" s="2" t="s">
        <v>216</v>
      </c>
      <c r="F13" s="2" t="s">
        <v>217</v>
      </c>
      <c r="G13" s="3">
        <v>3.1273946550401834E-4</v>
      </c>
      <c r="H13" s="3">
        <v>1.9546216594001149E-4</v>
      </c>
      <c r="I13" s="3">
        <v>1.6663944121574756E-4</v>
      </c>
      <c r="J13" s="3">
        <v>1.3228031909476156E-3</v>
      </c>
      <c r="K13" s="3">
        <v>3.9186842679437804E-3</v>
      </c>
      <c r="L13" s="3">
        <v>6.6531902402821197E-4</v>
      </c>
      <c r="M13" s="3">
        <v>2.995927180989109E-4</v>
      </c>
      <c r="N13" s="3">
        <v>1.9440177105132853E-3</v>
      </c>
      <c r="O13" s="3">
        <v>3.2605219495865229E-3</v>
      </c>
      <c r="P13" s="3">
        <v>9.2658121711501E-4</v>
      </c>
      <c r="R13" s="2">
        <v>9</v>
      </c>
      <c r="S13" s="2" t="s">
        <v>216</v>
      </c>
      <c r="T13" s="2" t="s">
        <v>217</v>
      </c>
      <c r="U13" s="3">
        <v>1.284415485928829E-3</v>
      </c>
      <c r="V13" s="3">
        <v>6.6779118097249636E-4</v>
      </c>
      <c r="W13" s="3">
        <v>7.8600057636418719E-4</v>
      </c>
      <c r="X13" s="3">
        <v>2.7806984633898524E-3</v>
      </c>
      <c r="Y13" s="3">
        <v>2.342776786636996E-3</v>
      </c>
      <c r="Z13" s="3">
        <v>2.7191461883684688E-3</v>
      </c>
      <c r="AA13" s="3">
        <v>3.4894412944609164E-3</v>
      </c>
      <c r="AB13" s="3">
        <v>1.6230348803918074E-3</v>
      </c>
      <c r="AC13" s="3">
        <v>2.0651682841406312E-3</v>
      </c>
      <c r="AD13" s="3">
        <v>7.6325489806166409E-5</v>
      </c>
    </row>
    <row r="14" spans="1:30" ht="15.6" x14ac:dyDescent="0.3">
      <c r="C14">
        <v>322</v>
      </c>
      <c r="D14" s="2">
        <v>10</v>
      </c>
      <c r="E14" s="2" t="s">
        <v>218</v>
      </c>
      <c r="F14" s="2" t="s">
        <v>219</v>
      </c>
      <c r="G14" s="3">
        <v>8.4203889246940809E-4</v>
      </c>
      <c r="H14" s="3">
        <v>5.2627430779338016E-4</v>
      </c>
      <c r="I14" s="3">
        <v>1.0002517660939203E-3</v>
      </c>
      <c r="J14" s="3">
        <v>3.9081882699401496E-4</v>
      </c>
      <c r="K14" s="3">
        <v>9.7408278456518097E-4</v>
      </c>
      <c r="L14" s="3">
        <v>5.9526851708149875E-4</v>
      </c>
      <c r="M14" s="3">
        <v>2.1928151796463377E-4</v>
      </c>
      <c r="N14" s="3">
        <v>7.6964463421352609E-4</v>
      </c>
      <c r="O14" s="3">
        <v>3.60960840665319E-4</v>
      </c>
      <c r="P14" s="3">
        <v>4.4595034384776664E-4</v>
      </c>
      <c r="R14" s="2">
        <v>10</v>
      </c>
      <c r="S14" s="2" t="s">
        <v>218</v>
      </c>
      <c r="T14" s="2" t="s">
        <v>219</v>
      </c>
      <c r="U14" s="3">
        <v>7.8013835481425663E-4</v>
      </c>
      <c r="V14" s="3">
        <v>4.322895362694429E-4</v>
      </c>
      <c r="W14" s="3">
        <v>8.6841160547762651E-4</v>
      </c>
      <c r="X14" s="3">
        <v>7.3767703852750167E-4</v>
      </c>
      <c r="Y14" s="3">
        <v>7.9194157711222823E-4</v>
      </c>
      <c r="Z14" s="3">
        <v>5.7990455116015247E-4</v>
      </c>
      <c r="AA14" s="3">
        <v>7.2751814889967777E-4</v>
      </c>
      <c r="AB14" s="3">
        <v>6.1879664027846058E-4</v>
      </c>
      <c r="AC14" s="3">
        <v>6.5088885094745179E-4</v>
      </c>
      <c r="AD14" s="3">
        <v>1.8915812999075184E-5</v>
      </c>
    </row>
    <row r="15" spans="1:30" ht="15.6" x14ac:dyDescent="0.3">
      <c r="C15">
        <v>323</v>
      </c>
      <c r="D15" s="2">
        <v>11</v>
      </c>
      <c r="E15" s="2" t="s">
        <v>220</v>
      </c>
      <c r="F15" s="2" t="s">
        <v>221</v>
      </c>
      <c r="G15" s="3">
        <v>5.3865884990900311E-4</v>
      </c>
      <c r="H15" s="3">
        <v>3.3666178119312693E-4</v>
      </c>
      <c r="I15" s="3">
        <v>3.156980832797904E-4</v>
      </c>
      <c r="J15" s="3">
        <v>3.6074526569669776E-4</v>
      </c>
      <c r="K15" s="3">
        <v>6.3910575496647535E-4</v>
      </c>
      <c r="L15" s="3">
        <v>6.395432867221005E-4</v>
      </c>
      <c r="M15" s="3">
        <v>2.6801768898864018E-4</v>
      </c>
      <c r="N15" s="3">
        <v>5.7572085555242767E-4</v>
      </c>
      <c r="O15" s="3">
        <v>3.766539845851452E-4</v>
      </c>
      <c r="P15" s="3">
        <v>4.3260740304313213E-4</v>
      </c>
      <c r="R15" s="2">
        <v>11</v>
      </c>
      <c r="S15" s="2" t="s">
        <v>220</v>
      </c>
      <c r="T15" s="2" t="s">
        <v>221</v>
      </c>
      <c r="U15" s="3">
        <v>6.6675586398208943E-4</v>
      </c>
      <c r="V15" s="3">
        <v>3.5505666169566595E-4</v>
      </c>
      <c r="W15" s="3">
        <v>5.2507122431874793E-4</v>
      </c>
      <c r="X15" s="3">
        <v>4.6524044002733554E-4</v>
      </c>
      <c r="Y15" s="3">
        <v>5.6157675007864844E-4</v>
      </c>
      <c r="Z15" s="3">
        <v>3.8125340121080808E-4</v>
      </c>
      <c r="AA15" s="3">
        <v>5.8394181627287193E-4</v>
      </c>
      <c r="AB15" s="3">
        <v>5.111257441582144E-4</v>
      </c>
      <c r="AC15" s="3">
        <v>6.0172296172019671E-4</v>
      </c>
      <c r="AD15" s="3">
        <v>1.3493471986737306E-5</v>
      </c>
    </row>
    <row r="16" spans="1:30" ht="15.6" x14ac:dyDescent="0.3">
      <c r="C16">
        <v>324</v>
      </c>
      <c r="D16" s="2">
        <v>12</v>
      </c>
      <c r="E16" s="2" t="s">
        <v>222</v>
      </c>
      <c r="F16" s="2" t="s">
        <v>223</v>
      </c>
      <c r="G16" s="3">
        <v>2.2425521527439214E-4</v>
      </c>
      <c r="H16" s="3">
        <v>1.4015950954649511E-4</v>
      </c>
      <c r="I16" s="3">
        <v>1.4864618997179318E-3</v>
      </c>
      <c r="J16" s="3">
        <v>6.3599315205833831E-4</v>
      </c>
      <c r="K16" s="3">
        <v>1.5556168849707869E-3</v>
      </c>
      <c r="L16" s="3">
        <v>7.143247482575332E-4</v>
      </c>
      <c r="M16" s="3">
        <v>4.0423922946153146E-4</v>
      </c>
      <c r="N16" s="3">
        <v>1.8234331458488193E-3</v>
      </c>
      <c r="O16" s="3">
        <v>2.6904875531137606E-3</v>
      </c>
      <c r="P16" s="3">
        <v>4.3892536853569703E-4</v>
      </c>
      <c r="R16" s="2">
        <v>12</v>
      </c>
      <c r="S16" s="2" t="s">
        <v>222</v>
      </c>
      <c r="T16" s="2" t="s">
        <v>223</v>
      </c>
      <c r="U16" s="3">
        <v>2.2472094216205701E-3</v>
      </c>
      <c r="V16" s="3">
        <v>7.1717961545903592E-4</v>
      </c>
      <c r="W16" s="3">
        <v>4.8022609381232677E-4</v>
      </c>
      <c r="X16" s="3">
        <v>1.2121556205999656E-3</v>
      </c>
      <c r="Y16" s="3">
        <v>1.1950209606777138E-3</v>
      </c>
      <c r="Z16" s="3">
        <v>2.7289843094009062E-3</v>
      </c>
      <c r="AA16" s="3">
        <v>1.7204472808207039E-3</v>
      </c>
      <c r="AB16" s="3">
        <v>1.4090539549373765E-3</v>
      </c>
      <c r="AC16" s="3">
        <v>4.3804470971762852E-3</v>
      </c>
      <c r="AD16" s="3">
        <v>1.5698271012793365E-4</v>
      </c>
    </row>
    <row r="17" spans="2:30" ht="15.6" x14ac:dyDescent="0.3">
      <c r="C17">
        <v>325</v>
      </c>
      <c r="D17" s="2">
        <v>13</v>
      </c>
      <c r="E17" s="2" t="s">
        <v>224</v>
      </c>
      <c r="F17" s="2" t="s">
        <v>225</v>
      </c>
      <c r="G17" s="3">
        <v>1.6936488169364883E-2</v>
      </c>
      <c r="H17" s="3">
        <v>2.8000000000000001E-2</v>
      </c>
      <c r="I17" s="3">
        <v>1.9094219352569899E-2</v>
      </c>
      <c r="J17" s="3">
        <v>1.0641883362320257E-3</v>
      </c>
      <c r="K17" s="3">
        <v>1.9110994125935512E-3</v>
      </c>
      <c r="L17" s="3">
        <v>6.0049381229053888E-4</v>
      </c>
      <c r="M17" s="3">
        <v>3.9757450092560345E-4</v>
      </c>
      <c r="N17" s="3">
        <v>9.9873122738682388E-4</v>
      </c>
      <c r="O17" s="3">
        <v>1.6565288280642255E-3</v>
      </c>
      <c r="P17" s="3">
        <v>9.2300771985807581E-4</v>
      </c>
      <c r="R17" s="2">
        <v>13</v>
      </c>
      <c r="S17" s="2" t="s">
        <v>224</v>
      </c>
      <c r="T17" s="2" t="s">
        <v>225</v>
      </c>
      <c r="U17" s="3">
        <v>8.3437499999999987E-3</v>
      </c>
      <c r="V17" s="3">
        <v>2.6000000000000006E-2</v>
      </c>
      <c r="W17" s="3">
        <v>7.6353384776451315E-4</v>
      </c>
      <c r="X17" s="3">
        <v>1.846422865802192E-3</v>
      </c>
      <c r="Y17" s="3">
        <v>1.5120250805071248E-3</v>
      </c>
      <c r="Z17" s="3">
        <v>0</v>
      </c>
      <c r="AA17" s="3">
        <v>2.059893281130985E-3</v>
      </c>
      <c r="AB17" s="3">
        <v>2.2400000000000003E-2</v>
      </c>
      <c r="AC17" s="3">
        <v>1.3688469311608688E-3</v>
      </c>
      <c r="AD17" s="3">
        <v>4.9822022612611956E-5</v>
      </c>
    </row>
    <row r="18" spans="2:30" ht="15.6" x14ac:dyDescent="0.3">
      <c r="C18">
        <v>325</v>
      </c>
      <c r="D18" s="2">
        <v>14</v>
      </c>
      <c r="E18" s="2" t="s">
        <v>226</v>
      </c>
      <c r="F18" s="2" t="s">
        <v>227</v>
      </c>
      <c r="G18" s="3">
        <v>0</v>
      </c>
      <c r="H18" s="3">
        <v>0</v>
      </c>
      <c r="I18" s="3">
        <v>0</v>
      </c>
      <c r="J18" s="3">
        <v>0</v>
      </c>
      <c r="K18" s="3">
        <v>0</v>
      </c>
      <c r="L18" s="3">
        <v>0</v>
      </c>
      <c r="M18" s="3">
        <v>0</v>
      </c>
      <c r="N18" s="3">
        <v>0</v>
      </c>
      <c r="O18" s="3">
        <v>0</v>
      </c>
      <c r="P18" s="3">
        <v>0</v>
      </c>
      <c r="R18" s="2">
        <v>14</v>
      </c>
      <c r="S18" s="2" t="s">
        <v>226</v>
      </c>
      <c r="T18" s="2" t="s">
        <v>227</v>
      </c>
      <c r="U18" s="3">
        <v>0</v>
      </c>
      <c r="V18" s="3">
        <v>0</v>
      </c>
      <c r="W18" s="3">
        <v>0</v>
      </c>
      <c r="X18" s="3">
        <v>0</v>
      </c>
      <c r="Y18" s="3">
        <v>0</v>
      </c>
      <c r="Z18" s="3">
        <v>0</v>
      </c>
      <c r="AA18" s="3">
        <v>0</v>
      </c>
      <c r="AB18" s="3">
        <v>0</v>
      </c>
      <c r="AC18" s="3">
        <v>0</v>
      </c>
      <c r="AD18" s="3">
        <v>0</v>
      </c>
    </row>
    <row r="19" spans="2:30" ht="15.6" x14ac:dyDescent="0.3">
      <c r="C19">
        <v>326</v>
      </c>
      <c r="D19" s="2">
        <v>15</v>
      </c>
      <c r="E19" s="2" t="s">
        <v>228</v>
      </c>
      <c r="F19" s="2" t="s">
        <v>229</v>
      </c>
      <c r="G19" s="3">
        <v>5.1072932204692511E-3</v>
      </c>
      <c r="H19" s="3">
        <v>3.1920582627932826E-3</v>
      </c>
      <c r="I19" s="3">
        <v>2.3735274567493916E-3</v>
      </c>
      <c r="J19" s="3">
        <v>5.7146401991138374E-3</v>
      </c>
      <c r="K19" s="3">
        <v>1.086356650174921E-2</v>
      </c>
      <c r="L19" s="3">
        <v>5.0282710943144017E-3</v>
      </c>
      <c r="M19" s="3">
        <v>2.2205210185147792E-3</v>
      </c>
      <c r="N19" s="3">
        <v>5.7460739499441155E-3</v>
      </c>
      <c r="O19" s="3">
        <v>7.117370197202562E-3</v>
      </c>
      <c r="P19" s="3">
        <v>4.1937948660676828E-2</v>
      </c>
      <c r="R19" s="2">
        <v>15</v>
      </c>
      <c r="S19" s="2" t="s">
        <v>228</v>
      </c>
      <c r="T19" s="2" t="s">
        <v>229</v>
      </c>
      <c r="U19" s="3">
        <v>4.9358302364248914E-3</v>
      </c>
      <c r="V19" s="3">
        <v>2.7150820596055225E-3</v>
      </c>
      <c r="W19" s="3">
        <v>3.5636069761912342E-3</v>
      </c>
      <c r="X19" s="3">
        <v>4.3922082172229406E-2</v>
      </c>
      <c r="Y19" s="3">
        <v>1.3999999999999999E-2</v>
      </c>
      <c r="Z19" s="3">
        <v>0</v>
      </c>
      <c r="AA19" s="3">
        <v>8.5535077449959609E-3</v>
      </c>
      <c r="AB19" s="3">
        <v>1.7333333333333333E-2</v>
      </c>
      <c r="AC19" s="3">
        <v>1.7607573900703718E-2</v>
      </c>
      <c r="AD19" s="3">
        <v>4.2063901268781711E-3</v>
      </c>
    </row>
    <row r="20" spans="2:30" ht="15.6" x14ac:dyDescent="0.3">
      <c r="C20">
        <v>327</v>
      </c>
      <c r="D20" s="2">
        <v>16</v>
      </c>
      <c r="E20" s="2" t="s">
        <v>230</v>
      </c>
      <c r="F20" s="2" t="s">
        <v>231</v>
      </c>
      <c r="G20" s="3">
        <v>1.0713274424811888E-4</v>
      </c>
      <c r="H20" s="3">
        <v>6.6957965155074313E-5</v>
      </c>
      <c r="I20" s="3">
        <v>6.9336400879391304E-3</v>
      </c>
      <c r="J20" s="3">
        <v>1.2680187106760015E-2</v>
      </c>
      <c r="K20" s="3">
        <v>3.7653238341427814E-4</v>
      </c>
      <c r="L20" s="3">
        <v>9.0685844336567083E-5</v>
      </c>
      <c r="M20" s="3">
        <v>2.525026842489337E-2</v>
      </c>
      <c r="N20" s="3">
        <v>1.9813048075325855E-4</v>
      </c>
      <c r="O20" s="3">
        <v>2.9161641899138344E-4</v>
      </c>
      <c r="P20" s="3">
        <v>9.2928529327376602E-4</v>
      </c>
      <c r="R20" s="2">
        <v>16</v>
      </c>
      <c r="S20" s="2" t="s">
        <v>230</v>
      </c>
      <c r="T20" s="2" t="s">
        <v>231</v>
      </c>
      <c r="U20" s="3">
        <v>6.037729757897522E-4</v>
      </c>
      <c r="V20" s="3">
        <v>3.4073424931755492E-4</v>
      </c>
      <c r="W20" s="3">
        <v>3.7953412547125345E-4</v>
      </c>
      <c r="X20" s="3">
        <v>3.6769055257949886E-2</v>
      </c>
      <c r="Y20" s="3">
        <v>5.7466086470307981E-4</v>
      </c>
      <c r="Z20" s="3">
        <v>6.2781411397290281E-4</v>
      </c>
      <c r="AA20" s="3">
        <v>7.1587501854924378E-4</v>
      </c>
      <c r="AB20" s="3">
        <v>5.2386955779325044E-4</v>
      </c>
      <c r="AC20" s="3">
        <v>5.3391351649128215E-4</v>
      </c>
      <c r="AD20" s="3">
        <v>1.9223011652563421E-5</v>
      </c>
    </row>
    <row r="21" spans="2:30" ht="15.6" x14ac:dyDescent="0.3">
      <c r="C21">
        <v>327</v>
      </c>
      <c r="D21" s="2">
        <v>17</v>
      </c>
      <c r="E21" s="2" t="s">
        <v>232</v>
      </c>
      <c r="F21" s="2" t="s">
        <v>233</v>
      </c>
      <c r="G21" s="3">
        <v>3.4006682729677317E-4</v>
      </c>
      <c r="H21" s="3">
        <v>2.1254176706048326E-4</v>
      </c>
      <c r="I21" s="3">
        <v>2.2914110956033138E-4</v>
      </c>
      <c r="J21" s="3">
        <v>2.6636228128154062E-3</v>
      </c>
      <c r="K21" s="3">
        <v>6.6170186343000523E-3</v>
      </c>
      <c r="L21" s="3">
        <v>4.640055531785362E-3</v>
      </c>
      <c r="M21" s="3">
        <v>5.1553959817981002E-4</v>
      </c>
      <c r="N21" s="3">
        <v>3.5743943095259328E-2</v>
      </c>
      <c r="O21" s="3">
        <v>1.1761496909770582E-2</v>
      </c>
      <c r="P21" s="3">
        <v>1.6696305899841007E-3</v>
      </c>
      <c r="R21" s="2">
        <v>17</v>
      </c>
      <c r="S21" s="2" t="s">
        <v>232</v>
      </c>
      <c r="T21" s="2" t="s">
        <v>233</v>
      </c>
      <c r="U21" s="3">
        <v>2.8153905915056683E-3</v>
      </c>
      <c r="V21" s="3">
        <v>1.4350904583912845E-3</v>
      </c>
      <c r="W21" s="3">
        <v>1.7260270801757287E-3</v>
      </c>
      <c r="X21" s="3">
        <v>6.1815216012140002E-3</v>
      </c>
      <c r="Y21" s="3">
        <v>5.2550766410614444E-3</v>
      </c>
      <c r="Z21" s="3">
        <v>6.1565119596519524E-3</v>
      </c>
      <c r="AA21" s="3">
        <v>7.8549434845733984E-3</v>
      </c>
      <c r="AB21" s="3">
        <v>3.5993242687447618E-3</v>
      </c>
      <c r="AC21" s="3">
        <v>4.736727857811574E-3</v>
      </c>
      <c r="AD21" s="3">
        <v>1.7543436510413239E-4</v>
      </c>
    </row>
    <row r="22" spans="2:30" ht="15.6" x14ac:dyDescent="0.3">
      <c r="C22">
        <v>331</v>
      </c>
      <c r="D22" s="2">
        <v>18</v>
      </c>
      <c r="E22" s="2" t="s">
        <v>234</v>
      </c>
      <c r="F22" s="2" t="s">
        <v>235</v>
      </c>
      <c r="G22" s="3">
        <v>1.6936488169364883E-2</v>
      </c>
      <c r="H22" s="3">
        <v>2.3735193213072019E-3</v>
      </c>
      <c r="I22" s="3">
        <v>9.8001339656276988E-4</v>
      </c>
      <c r="J22" s="3">
        <v>4.5839570793513489E-3</v>
      </c>
      <c r="K22" s="3">
        <v>1.2409585803120115E-3</v>
      </c>
      <c r="L22" s="3">
        <v>3.286997767857143E-2</v>
      </c>
      <c r="M22" s="3">
        <v>5.0559845184938945E-2</v>
      </c>
      <c r="N22" s="3">
        <v>3.7284197071110317E-2</v>
      </c>
      <c r="O22" s="3">
        <v>0.10999228058774219</v>
      </c>
      <c r="P22" s="3">
        <v>4.0383571054822681E-2</v>
      </c>
      <c r="R22" s="2">
        <v>18</v>
      </c>
      <c r="S22" s="2" t="s">
        <v>234</v>
      </c>
      <c r="T22" s="2" t="s">
        <v>235</v>
      </c>
      <c r="U22" s="3">
        <v>3.1902751569892803E-3</v>
      </c>
      <c r="V22" s="3">
        <v>1.8160174019579906E-3</v>
      </c>
      <c r="W22" s="3">
        <v>2.3702541287353362E-3</v>
      </c>
      <c r="X22" s="3">
        <v>3.5539312654072047E-3</v>
      </c>
      <c r="Y22" s="3">
        <v>2.6276975783940783E-3</v>
      </c>
      <c r="Z22" s="3">
        <v>2.738163124231266E-3</v>
      </c>
      <c r="AA22" s="3">
        <v>2.7973185801167598E-3</v>
      </c>
      <c r="AB22" s="3">
        <v>2.5065981726767775E-3</v>
      </c>
      <c r="AC22" s="3">
        <v>2.4291633522238814E-3</v>
      </c>
      <c r="AD22" s="3">
        <v>1.0898067886240647E-3</v>
      </c>
    </row>
    <row r="23" spans="2:30" ht="15.6" x14ac:dyDescent="0.3">
      <c r="C23">
        <v>331</v>
      </c>
      <c r="D23" s="2">
        <v>19</v>
      </c>
      <c r="E23" s="2" t="s">
        <v>236</v>
      </c>
      <c r="F23" s="2" t="s">
        <v>237</v>
      </c>
      <c r="G23" s="3">
        <v>8.3845491358983278E-4</v>
      </c>
      <c r="H23" s="3">
        <v>5.2403432099364545E-4</v>
      </c>
      <c r="I23" s="3">
        <v>2.2458463298475817E-3</v>
      </c>
      <c r="J23" s="3">
        <v>7.1404493589793938E-4</v>
      </c>
      <c r="K23" s="3">
        <v>8.6906098710506398E-4</v>
      </c>
      <c r="L23" s="3">
        <v>4.29879337121125E-4</v>
      </c>
      <c r="M23" s="3">
        <v>2.6236982098382686E-4</v>
      </c>
      <c r="N23" s="3">
        <v>7.9530707091413078E-4</v>
      </c>
      <c r="O23" s="3">
        <v>3.2194892268880043E-4</v>
      </c>
      <c r="P23" s="3">
        <v>6.2845046590637675E-4</v>
      </c>
      <c r="R23" s="2">
        <v>19</v>
      </c>
      <c r="S23" s="2" t="s">
        <v>236</v>
      </c>
      <c r="T23" s="2" t="s">
        <v>237</v>
      </c>
      <c r="U23" s="3">
        <v>1.1223546224426197E-3</v>
      </c>
      <c r="V23" s="3">
        <v>6.4713933779887093E-4</v>
      </c>
      <c r="W23" s="3">
        <v>1.1485351030391848E-3</v>
      </c>
      <c r="X23" s="3">
        <v>1.2242326150423118E-3</v>
      </c>
      <c r="Y23" s="3">
        <v>1.3999999999999999E-2</v>
      </c>
      <c r="Z23" s="3">
        <v>2.7999999999999997E-2</v>
      </c>
      <c r="AA23" s="3">
        <v>9.1594909879689471E-4</v>
      </c>
      <c r="AB23" s="3">
        <v>8.6742476370463371E-4</v>
      </c>
      <c r="AC23" s="3">
        <v>7.9174997642197302E-4</v>
      </c>
      <c r="AD23" s="3">
        <v>2.9324073200813821E-5</v>
      </c>
    </row>
    <row r="24" spans="2:30" ht="15.6" x14ac:dyDescent="0.3">
      <c r="C24">
        <v>331</v>
      </c>
      <c r="D24" s="2">
        <v>20</v>
      </c>
      <c r="E24" s="2" t="s">
        <v>238</v>
      </c>
      <c r="F24" s="2" t="s">
        <v>239</v>
      </c>
      <c r="G24" s="3">
        <v>6.7070470288911705E-3</v>
      </c>
      <c r="H24" s="3">
        <v>4.1919043930569826E-3</v>
      </c>
      <c r="I24" s="3">
        <v>9.4511804100600198E-4</v>
      </c>
      <c r="J24" s="3">
        <v>5.5896575227331125E-3</v>
      </c>
      <c r="K24" s="3">
        <v>6.8040757845739853E-3</v>
      </c>
      <c r="L24" s="3">
        <v>7.0866923543296996E-3</v>
      </c>
      <c r="M24" s="3">
        <v>2.8002444149890476E-2</v>
      </c>
      <c r="N24" s="3">
        <v>3.3275247096715894E-3</v>
      </c>
      <c r="O24" s="3">
        <v>2.1720439329163989E-3</v>
      </c>
      <c r="P24" s="3">
        <v>6.9944321025312475E-3</v>
      </c>
      <c r="R24" s="2">
        <v>20</v>
      </c>
      <c r="S24" s="2" t="s">
        <v>238</v>
      </c>
      <c r="T24" s="2" t="s">
        <v>239</v>
      </c>
      <c r="U24" s="3">
        <v>3.7326791302593606E-3</v>
      </c>
      <c r="V24" s="3">
        <v>2.1545326220334471E-3</v>
      </c>
      <c r="W24" s="3">
        <v>2.5892557280902998E-3</v>
      </c>
      <c r="X24" s="3">
        <v>5.2024707312179057E-2</v>
      </c>
      <c r="Y24" s="3">
        <v>1.3999999999999999E-2</v>
      </c>
      <c r="Z24" s="3">
        <v>2.7999999999999997E-2</v>
      </c>
      <c r="AA24" s="3">
        <v>2.2464136764883388E-2</v>
      </c>
      <c r="AB24" s="3">
        <v>2.8635745979021668E-3</v>
      </c>
      <c r="AC24" s="3">
        <v>2.5948828726174815E-3</v>
      </c>
      <c r="AD24" s="3">
        <v>6.0961067730599073E-3</v>
      </c>
    </row>
    <row r="25" spans="2:30" ht="15.6" x14ac:dyDescent="0.3">
      <c r="C25">
        <v>332</v>
      </c>
      <c r="D25" s="2">
        <v>21</v>
      </c>
      <c r="E25" s="4">
        <v>25</v>
      </c>
      <c r="F25" s="2" t="s">
        <v>240</v>
      </c>
      <c r="G25" s="3">
        <v>6.4574595267745963E-2</v>
      </c>
      <c r="H25" s="3">
        <v>0.10292</v>
      </c>
      <c r="I25" s="3">
        <v>5.2843646376829922E-2</v>
      </c>
      <c r="J25" s="3">
        <v>4.0387500747714439E-2</v>
      </c>
      <c r="K25" s="3">
        <v>1.8154411433143024E-2</v>
      </c>
      <c r="L25" s="3">
        <v>1.633319669953387E-2</v>
      </c>
      <c r="M25" s="3">
        <v>1.1542777863376185E-2</v>
      </c>
      <c r="N25" s="3">
        <v>7.8727926373910101E-2</v>
      </c>
      <c r="O25" s="3">
        <v>1.3943830988894535E-2</v>
      </c>
      <c r="P25" s="3">
        <v>3.1516531849800661E-2</v>
      </c>
      <c r="R25" s="2">
        <v>21</v>
      </c>
      <c r="S25" s="4">
        <v>25</v>
      </c>
      <c r="T25" s="2" t="s">
        <v>240</v>
      </c>
      <c r="U25" s="3">
        <v>5.9531250000000001E-3</v>
      </c>
      <c r="V25" s="3">
        <v>2.6000000000000006E-2</v>
      </c>
      <c r="W25" s="3">
        <v>6.6300000000000012E-2</v>
      </c>
      <c r="X25" s="3">
        <v>8.3999952090583169E-2</v>
      </c>
      <c r="Y25" s="3">
        <v>2.8874999999999994E-2</v>
      </c>
      <c r="Z25" s="3">
        <v>2.7999999999999997E-2</v>
      </c>
      <c r="AA25" s="3">
        <v>4.0994772091826073E-2</v>
      </c>
      <c r="AB25" s="3">
        <v>0.10133333333333333</v>
      </c>
      <c r="AC25" s="3">
        <v>4.6478535919069593E-2</v>
      </c>
      <c r="AD25" s="3">
        <v>5.6103161451507262E-3</v>
      </c>
    </row>
    <row r="26" spans="2:30" ht="15.6" x14ac:dyDescent="0.3">
      <c r="C26">
        <v>334</v>
      </c>
      <c r="D26" s="2">
        <v>22</v>
      </c>
      <c r="E26" s="4">
        <v>26</v>
      </c>
      <c r="F26" s="2" t="s">
        <v>241</v>
      </c>
      <c r="G26" s="3">
        <v>1.7163303548489762E-2</v>
      </c>
      <c r="H26" s="3">
        <v>1.4141759611953049E-2</v>
      </c>
      <c r="I26" s="3">
        <v>2.3309374373860431E-3</v>
      </c>
      <c r="J26" s="3">
        <v>6.0581418139129685E-2</v>
      </c>
      <c r="K26" s="3">
        <v>1.7492360588479448E-2</v>
      </c>
      <c r="L26" s="3">
        <v>2.7615477792355316E-2</v>
      </c>
      <c r="M26" s="3">
        <v>1.2200489178003041E-2</v>
      </c>
      <c r="N26" s="3">
        <v>1.5353629093370335E-2</v>
      </c>
      <c r="O26" s="3">
        <v>1.9864528764333109E-4</v>
      </c>
      <c r="P26" s="3">
        <v>2.2800309243516378E-2</v>
      </c>
      <c r="R26" s="2">
        <v>22</v>
      </c>
      <c r="S26" s="4">
        <v>26</v>
      </c>
      <c r="T26" s="2" t="s">
        <v>241</v>
      </c>
      <c r="U26" s="3">
        <v>2.8464815186735101E-3</v>
      </c>
      <c r="V26" s="3">
        <v>1.631665290761897E-3</v>
      </c>
      <c r="W26" s="3">
        <v>4.720865697678725E-2</v>
      </c>
      <c r="X26" s="3">
        <v>2.9897210252142533E-3</v>
      </c>
      <c r="Y26" s="3">
        <v>2.3719761230443188E-2</v>
      </c>
      <c r="Z26" s="3">
        <v>1.1252656059704245E-2</v>
      </c>
      <c r="AA26" s="3">
        <v>2.2150166602453157E-3</v>
      </c>
      <c r="AB26" s="3">
        <v>2.1654838948706196E-3</v>
      </c>
      <c r="AC26" s="3">
        <v>2.0162776824478633E-3</v>
      </c>
      <c r="AD26" s="3">
        <v>7.3508935368669226E-5</v>
      </c>
    </row>
    <row r="27" spans="2:30" ht="15.6" x14ac:dyDescent="0.3">
      <c r="C27">
        <v>335</v>
      </c>
      <c r="D27" s="2">
        <v>23</v>
      </c>
      <c r="E27" s="2" t="s">
        <v>242</v>
      </c>
      <c r="F27" s="2" t="s">
        <v>243</v>
      </c>
      <c r="G27" s="3">
        <v>6.7745952677459531E-2</v>
      </c>
      <c r="H27" s="3">
        <v>8.1200000000000008E-2</v>
      </c>
      <c r="I27" s="3">
        <v>0.26481919702346907</v>
      </c>
      <c r="J27" s="3">
        <v>5.5878182439203609E-3</v>
      </c>
      <c r="K27" s="3">
        <v>3.1558773773591772E-2</v>
      </c>
      <c r="L27" s="3">
        <v>2.824888392857143E-2</v>
      </c>
      <c r="M27" s="3">
        <v>2.2193634542301915E-3</v>
      </c>
      <c r="N27" s="3">
        <v>8.1402729713268049E-2</v>
      </c>
      <c r="O27" s="3">
        <v>9.2723913902328231E-3</v>
      </c>
      <c r="P27" s="3">
        <v>5.425683894948464E-3</v>
      </c>
      <c r="R27" s="2">
        <v>23</v>
      </c>
      <c r="S27" s="2" t="s">
        <v>242</v>
      </c>
      <c r="T27" s="2" t="s">
        <v>243</v>
      </c>
      <c r="U27" s="3">
        <v>2.7314585962669679E-2</v>
      </c>
      <c r="V27" s="3">
        <v>1.9400452133189538E-2</v>
      </c>
      <c r="W27" s="3">
        <v>8.3706544534686567E-2</v>
      </c>
      <c r="X27" s="3">
        <v>1.4515476238323917E-2</v>
      </c>
      <c r="Y27" s="3">
        <v>2.6249999999999999E-2</v>
      </c>
      <c r="Z27" s="3">
        <v>1.3680328006199014E-2</v>
      </c>
      <c r="AA27" s="3">
        <v>1.3805759037440742E-2</v>
      </c>
      <c r="AB27" s="3">
        <v>1.0185731136216881E-2</v>
      </c>
      <c r="AC27" s="3">
        <v>4.3366034635163045E-2</v>
      </c>
      <c r="AD27" s="3">
        <v>4.9500587493660068E-4</v>
      </c>
    </row>
    <row r="28" spans="2:30" ht="15.6" x14ac:dyDescent="0.3">
      <c r="C28">
        <v>333</v>
      </c>
      <c r="D28" s="2">
        <v>24</v>
      </c>
      <c r="E28" s="2" t="s">
        <v>244</v>
      </c>
      <c r="F28" s="2" t="s">
        <v>245</v>
      </c>
      <c r="G28" s="3">
        <v>1.6936488169364883E-2</v>
      </c>
      <c r="H28" s="3">
        <v>2.52E-2</v>
      </c>
      <c r="I28" s="3">
        <v>5.2411260212755883E-4</v>
      </c>
      <c r="J28" s="3">
        <v>0.11598025556520292</v>
      </c>
      <c r="K28" s="3">
        <v>0.10160073311756793</v>
      </c>
      <c r="L28" s="3">
        <v>0.10766350446428571</v>
      </c>
      <c r="M28" s="3">
        <v>4.4608541525290916E-2</v>
      </c>
      <c r="N28" s="3">
        <v>7.6583357762815538E-2</v>
      </c>
      <c r="O28" s="3">
        <v>9.1636557798324317E-2</v>
      </c>
      <c r="P28" s="3">
        <v>0.11073753379160273</v>
      </c>
      <c r="R28" s="2">
        <v>24</v>
      </c>
      <c r="S28" s="2" t="s">
        <v>244</v>
      </c>
      <c r="T28" s="2" t="s">
        <v>245</v>
      </c>
      <c r="U28" s="3">
        <v>7.5706628682886037E-2</v>
      </c>
      <c r="V28" s="3">
        <v>6.1025902643158374E-2</v>
      </c>
      <c r="W28" s="3">
        <v>8.5464205715967741E-3</v>
      </c>
      <c r="X28" s="3">
        <v>1.7666763808892458E-2</v>
      </c>
      <c r="Y28" s="3">
        <v>4.491666666666666E-2</v>
      </c>
      <c r="Z28" s="3">
        <v>5.3480328094844216E-2</v>
      </c>
      <c r="AA28" s="3">
        <v>5.2770113638507761E-2</v>
      </c>
      <c r="AB28" s="3">
        <v>0.13300000000000001</v>
      </c>
      <c r="AC28" s="3">
        <v>4.1541921534279498E-2</v>
      </c>
      <c r="AD28" s="3">
        <v>1.042741368557518E-2</v>
      </c>
    </row>
    <row r="29" spans="2:30" ht="15.6" x14ac:dyDescent="0.3">
      <c r="B29" t="s">
        <v>57</v>
      </c>
      <c r="C29" t="s">
        <v>55</v>
      </c>
      <c r="D29" s="2">
        <v>25</v>
      </c>
      <c r="E29" s="2" t="s">
        <v>246</v>
      </c>
      <c r="F29" s="2" t="s">
        <v>247</v>
      </c>
      <c r="G29" s="3">
        <v>3.9995085687860371E-3</v>
      </c>
      <c r="H29" s="3">
        <v>2.4996928554912737E-3</v>
      </c>
      <c r="I29" s="3">
        <v>6.0100739017516159E-5</v>
      </c>
      <c r="J29" s="3">
        <v>3.3913645427843184E-3</v>
      </c>
      <c r="K29" s="3">
        <v>4.6613631838525972E-3</v>
      </c>
      <c r="L29" s="3">
        <v>3.856415142264306E-3</v>
      </c>
      <c r="M29" s="3">
        <v>1.7703361466499909E-3</v>
      </c>
      <c r="N29" s="3">
        <v>1.783237063525135E-3</v>
      </c>
      <c r="O29" s="3">
        <v>1.3301556636961022E-3</v>
      </c>
      <c r="P29" s="3">
        <v>4.3038344258218425E-3</v>
      </c>
      <c r="R29" s="2">
        <v>25</v>
      </c>
      <c r="S29" s="2" t="s">
        <v>246</v>
      </c>
      <c r="T29" s="2" t="s">
        <v>247</v>
      </c>
      <c r="U29" s="3">
        <v>6.3778840756349784E-4</v>
      </c>
      <c r="V29" s="3">
        <v>3.6194624710465605E-4</v>
      </c>
      <c r="W29" s="3">
        <v>3.7408647380112771E-4</v>
      </c>
      <c r="X29" s="3">
        <v>6.6576759106751053E-4</v>
      </c>
      <c r="Y29" s="3">
        <v>4.4192989939322144E-4</v>
      </c>
      <c r="Z29" s="3">
        <v>5.0591717860547355E-4</v>
      </c>
      <c r="AA29" s="3">
        <v>4.8886666591413819E-4</v>
      </c>
      <c r="AB29" s="3">
        <v>4.8129859062506726E-4</v>
      </c>
      <c r="AC29" s="3">
        <v>4.6807563693055521E-4</v>
      </c>
      <c r="AD29" s="3">
        <v>1.7336134701131676E-5</v>
      </c>
    </row>
    <row r="30" spans="2:30" ht="15.6" x14ac:dyDescent="0.3">
      <c r="C30" t="s">
        <v>57</v>
      </c>
      <c r="D30" s="2">
        <v>26</v>
      </c>
      <c r="E30" s="2" t="s">
        <v>248</v>
      </c>
      <c r="F30" s="2" t="s">
        <v>249</v>
      </c>
      <c r="G30" s="3">
        <v>4.0936488169364883E-2</v>
      </c>
      <c r="H30" s="3">
        <v>3.9199999999999999E-2</v>
      </c>
      <c r="I30" s="3">
        <v>0</v>
      </c>
      <c r="J30" s="3">
        <v>8.7758837977315162E-7</v>
      </c>
      <c r="K30" s="3">
        <v>0</v>
      </c>
      <c r="L30" s="3">
        <v>1.0116477134467823E-4</v>
      </c>
      <c r="M30" s="3">
        <v>3.6247652294262597E-5</v>
      </c>
      <c r="N30" s="3">
        <v>8.3805136025177235E-5</v>
      </c>
      <c r="O30" s="3">
        <v>5.5870090683451503E-5</v>
      </c>
      <c r="P30" s="3">
        <v>9.6589916012768244E-7</v>
      </c>
      <c r="R30" s="2">
        <v>26</v>
      </c>
      <c r="S30" s="2" t="s">
        <v>248</v>
      </c>
      <c r="T30" s="2" t="s">
        <v>249</v>
      </c>
      <c r="U30" s="3">
        <v>8.9888467290304502E-2</v>
      </c>
      <c r="V30" s="3">
        <v>7.3593578983855878E-2</v>
      </c>
      <c r="W30" s="3">
        <v>7.6913667248428748E-3</v>
      </c>
      <c r="X30" s="3">
        <v>1.5769291594957904E-2</v>
      </c>
      <c r="Y30" s="3">
        <v>9.9396123828738667E-3</v>
      </c>
      <c r="Z30" s="3">
        <v>1.1498441787990138E-2</v>
      </c>
      <c r="AA30" s="3">
        <v>1.1537050087264312E-2</v>
      </c>
      <c r="AB30" s="3">
        <v>1.1343594125946292E-2</v>
      </c>
      <c r="AC30" s="3">
        <v>1.0245151200219597E-2</v>
      </c>
      <c r="AD30" s="3">
        <v>3.7545932368947401E-4</v>
      </c>
    </row>
    <row r="31" spans="2:30" ht="15.6" x14ac:dyDescent="0.3">
      <c r="B31">
        <v>339</v>
      </c>
      <c r="C31">
        <v>337</v>
      </c>
      <c r="D31" s="2">
        <v>27</v>
      </c>
      <c r="E31" s="2" t="s">
        <v>250</v>
      </c>
      <c r="F31" s="2" t="s">
        <v>251</v>
      </c>
      <c r="G31" s="3">
        <v>1.1638507369422371E-5</v>
      </c>
      <c r="H31" s="3">
        <v>7.2740671058889814E-6</v>
      </c>
      <c r="I31" s="3">
        <v>6.1036404418487049E-6</v>
      </c>
      <c r="J31" s="3">
        <v>2.7562361534446557E-5</v>
      </c>
      <c r="K31" s="3">
        <v>1.5238601436392251E-5</v>
      </c>
      <c r="L31" s="3">
        <v>1.4993491738037217E-5</v>
      </c>
      <c r="M31" s="3">
        <v>1.1795610216288743E-5</v>
      </c>
      <c r="N31" s="3">
        <v>1.2361036894304571E-5</v>
      </c>
      <c r="O31" s="3">
        <v>7.4449489502183342E-6</v>
      </c>
      <c r="P31" s="3">
        <v>3.1415505523872861E-5</v>
      </c>
      <c r="R31" s="2">
        <v>27</v>
      </c>
      <c r="S31" s="2" t="s">
        <v>250</v>
      </c>
      <c r="T31" s="2" t="s">
        <v>251</v>
      </c>
      <c r="U31" s="3">
        <v>1.2220453335598216E-3</v>
      </c>
      <c r="V31" s="3">
        <v>7.0447335813441324E-4</v>
      </c>
      <c r="W31" s="3">
        <v>6.2940203953922068E-4</v>
      </c>
      <c r="X31" s="3">
        <v>1.2988793342638379E-3</v>
      </c>
      <c r="Y31" s="3">
        <v>8.133958550223567E-4</v>
      </c>
      <c r="Z31" s="3">
        <v>9.517679521224441E-4</v>
      </c>
      <c r="AA31" s="3">
        <v>9.4412875364343815E-4</v>
      </c>
      <c r="AB31" s="3">
        <v>9.2985235728086266E-4</v>
      </c>
      <c r="AC31" s="3">
        <v>8.4524731490660083E-4</v>
      </c>
      <c r="AD31" s="3">
        <v>3.1273011223399011E-5</v>
      </c>
    </row>
    <row r="32" spans="2:30" ht="15.6" x14ac:dyDescent="0.3">
      <c r="C32">
        <v>81</v>
      </c>
      <c r="D32" s="2">
        <v>28</v>
      </c>
      <c r="E32" s="2" t="s">
        <v>252</v>
      </c>
      <c r="F32" s="2" t="s">
        <v>253</v>
      </c>
      <c r="G32" s="3">
        <v>5.3959378717666805E-3</v>
      </c>
      <c r="H32" s="3">
        <v>3.3724611698541756E-3</v>
      </c>
      <c r="I32" s="3">
        <v>2.6479283702563194E-3</v>
      </c>
      <c r="J32" s="3">
        <v>3.8971484356098885E-3</v>
      </c>
      <c r="K32" s="3">
        <v>6.0149104296997671E-3</v>
      </c>
      <c r="L32" s="3">
        <v>4.4826757300045431E-3</v>
      </c>
      <c r="M32" s="3">
        <v>2.4769417578059984E-3</v>
      </c>
      <c r="N32" s="3">
        <v>3.7731712494094619E-3</v>
      </c>
      <c r="O32" s="3">
        <v>3.0819542044771375E-3</v>
      </c>
      <c r="P32" s="3">
        <v>4.7644304638134695E-3</v>
      </c>
      <c r="R32" s="2">
        <v>28</v>
      </c>
      <c r="S32" s="2" t="s">
        <v>252</v>
      </c>
      <c r="T32" s="2" t="s">
        <v>253</v>
      </c>
      <c r="U32" s="3">
        <v>5.8369565217391312E-2</v>
      </c>
      <c r="V32" s="3">
        <v>7.8E-2</v>
      </c>
      <c r="W32" s="3">
        <v>3.4481856979282355E-3</v>
      </c>
      <c r="X32" s="3">
        <v>4.0007470861624329E-3</v>
      </c>
      <c r="Y32" s="3">
        <v>1.96875E-2</v>
      </c>
      <c r="Z32" s="3">
        <v>3.3693410532120208E-3</v>
      </c>
      <c r="AA32" s="3">
        <v>2.9946010762765436E-3</v>
      </c>
      <c r="AB32" s="3">
        <v>6.6230894308943092E-2</v>
      </c>
      <c r="AC32" s="3">
        <v>5.5429382259343908E-3</v>
      </c>
      <c r="AD32" s="3">
        <v>2.0513178394667602E-4</v>
      </c>
    </row>
    <row r="33" spans="2:30" ht="15.6" x14ac:dyDescent="0.3">
      <c r="B33" t="s">
        <v>118</v>
      </c>
      <c r="C33">
        <v>22</v>
      </c>
      <c r="D33" s="2">
        <v>29</v>
      </c>
      <c r="E33" s="2" t="s">
        <v>254</v>
      </c>
      <c r="F33" s="2" t="s">
        <v>255</v>
      </c>
      <c r="G33" s="3">
        <v>2.6117069279168251E-3</v>
      </c>
      <c r="H33" s="3">
        <v>1.6323168299480159E-3</v>
      </c>
      <c r="I33" s="3">
        <v>3.1213068622705279E-3</v>
      </c>
      <c r="J33" s="3">
        <v>2.1512997306350036E-3</v>
      </c>
      <c r="K33" s="3">
        <v>3.0453441493022673E-3</v>
      </c>
      <c r="L33" s="3">
        <v>2.4059552791395097E-3</v>
      </c>
      <c r="M33" s="3">
        <v>1.6121530285649333E-3</v>
      </c>
      <c r="N33" s="3">
        <v>2.236115327246743E-3</v>
      </c>
      <c r="O33" s="3">
        <v>2.4461303591037935E-3</v>
      </c>
      <c r="P33" s="3">
        <v>2.5473208543968736E-3</v>
      </c>
      <c r="R33" s="2">
        <v>29</v>
      </c>
      <c r="S33" s="2" t="s">
        <v>254</v>
      </c>
      <c r="T33" s="2" t="s">
        <v>255</v>
      </c>
      <c r="U33" s="3">
        <v>9.2499999999999995E-3</v>
      </c>
      <c r="V33" s="3">
        <v>7.4954694476494135E-3</v>
      </c>
      <c r="W33" s="3">
        <v>2.0395155042982013E-3</v>
      </c>
      <c r="X33" s="3">
        <v>0.15247218120321543</v>
      </c>
      <c r="Y33" s="3">
        <v>0.14202982101489553</v>
      </c>
      <c r="Z33" s="3">
        <v>4.0145299145299143E-2</v>
      </c>
      <c r="AA33" s="3">
        <v>2.0044267459248455E-3</v>
      </c>
      <c r="AB33" s="3">
        <v>3.9949268292682936E-2</v>
      </c>
      <c r="AC33" s="3">
        <v>0.20310397256812859</v>
      </c>
      <c r="AD33" s="3">
        <v>0.8</v>
      </c>
    </row>
    <row r="34" spans="2:30" ht="15.6" x14ac:dyDescent="0.3">
      <c r="B34" t="s">
        <v>398</v>
      </c>
      <c r="C34">
        <v>22</v>
      </c>
      <c r="D34" s="2">
        <v>30</v>
      </c>
      <c r="E34" s="2" t="s">
        <v>256</v>
      </c>
      <c r="F34" s="2" t="s">
        <v>257</v>
      </c>
      <c r="G34" s="3">
        <v>3.3686159735018417E-4</v>
      </c>
      <c r="H34" s="3">
        <v>2.1053849834386511E-4</v>
      </c>
      <c r="I34" s="3">
        <v>4.7893255583164769E-4</v>
      </c>
      <c r="J34" s="3">
        <v>3.8492992214201894E-4</v>
      </c>
      <c r="K34" s="3">
        <v>4.4767545944875674E-4</v>
      </c>
      <c r="L34" s="3">
        <v>6.2928900426989737E-4</v>
      </c>
      <c r="M34" s="3">
        <v>6.824560607787565E-4</v>
      </c>
      <c r="N34" s="3">
        <v>7.4092079720156176E-4</v>
      </c>
      <c r="O34" s="3">
        <v>1.5095475171134874E-3</v>
      </c>
      <c r="P34" s="3">
        <v>4.2253296969112003E-4</v>
      </c>
      <c r="R34" s="2">
        <v>30</v>
      </c>
      <c r="S34" s="2" t="s">
        <v>256</v>
      </c>
      <c r="T34" s="2" t="s">
        <v>257</v>
      </c>
      <c r="U34" s="3">
        <v>1.6365661314593303E-3</v>
      </c>
      <c r="V34" s="3">
        <v>5.4719461370261507E-4</v>
      </c>
      <c r="W34" s="3">
        <v>4.0164217891694177E-4</v>
      </c>
      <c r="X34" s="3">
        <v>4.8536895549797975E-4</v>
      </c>
      <c r="Y34" s="3">
        <v>4.2977625701934714E-4</v>
      </c>
      <c r="Z34" s="3">
        <v>1.4879014794030299E-3</v>
      </c>
      <c r="AA34" s="3">
        <v>4.4703952758704988E-4</v>
      </c>
      <c r="AB34" s="3">
        <v>8.185156865422932E-4</v>
      </c>
      <c r="AC34" s="3">
        <v>2.8095777965653919E-3</v>
      </c>
      <c r="AD34" s="3">
        <v>1.024037478129327E-4</v>
      </c>
    </row>
    <row r="35" spans="2:30" ht="15.6" x14ac:dyDescent="0.3">
      <c r="B35" t="s">
        <v>118</v>
      </c>
      <c r="C35">
        <v>22</v>
      </c>
      <c r="D35" s="2">
        <v>31</v>
      </c>
      <c r="E35" s="2" t="s">
        <v>258</v>
      </c>
      <c r="F35" s="2" t="s">
        <v>259</v>
      </c>
      <c r="G35" s="3">
        <v>1.9102930110300397E-4</v>
      </c>
      <c r="H35" s="3">
        <v>1.1939331318937748E-4</v>
      </c>
      <c r="I35" s="3">
        <v>1.6368670907962715E-4</v>
      </c>
      <c r="J35" s="3">
        <v>1.8442308146806184E-4</v>
      </c>
      <c r="K35" s="3">
        <v>2.7341868066367521E-4</v>
      </c>
      <c r="L35" s="3">
        <v>2.0632471464053655E-4</v>
      </c>
      <c r="M35" s="3">
        <v>1.1379262815536123E-4</v>
      </c>
      <c r="N35" s="3">
        <v>2.1076033766507073E-4</v>
      </c>
      <c r="O35" s="3">
        <v>2.1074151625703657E-4</v>
      </c>
      <c r="P35" s="3">
        <v>2.0780531722253229E-4</v>
      </c>
      <c r="R35" s="2">
        <v>31</v>
      </c>
      <c r="S35" s="2" t="s">
        <v>258</v>
      </c>
      <c r="T35" s="2" t="s">
        <v>259</v>
      </c>
      <c r="U35" s="3">
        <v>1.6848275782790459E-4</v>
      </c>
      <c r="V35" s="3">
        <v>8.9188848791675848E-5</v>
      </c>
      <c r="W35" s="3">
        <v>1.3690477926294798E-4</v>
      </c>
      <c r="X35" s="3">
        <v>1.7340456031268692E-4</v>
      </c>
      <c r="Y35" s="3">
        <v>1.6468965291632296E-4</v>
      </c>
      <c r="Z35" s="3">
        <v>1.5534495012676795E-4</v>
      </c>
      <c r="AA35" s="3">
        <v>1.8405786482674416E-4</v>
      </c>
      <c r="AB35" s="3">
        <v>1.3886775560671395E-4</v>
      </c>
      <c r="AC35" s="3">
        <v>1.7048407350861447E-4</v>
      </c>
      <c r="AD35" s="3">
        <v>5.3733233014301119E-6</v>
      </c>
    </row>
    <row r="36" spans="2:30" ht="15.6" x14ac:dyDescent="0.3">
      <c r="B36" t="s">
        <v>399</v>
      </c>
      <c r="C36">
        <v>562</v>
      </c>
      <c r="D36" s="2">
        <v>32</v>
      </c>
      <c r="E36" s="2" t="s">
        <v>260</v>
      </c>
      <c r="F36" s="2" t="s">
        <v>261</v>
      </c>
      <c r="G36" s="3">
        <v>2.2200219593263248E-4</v>
      </c>
      <c r="H36" s="3">
        <v>1.3875137245789534E-4</v>
      </c>
      <c r="I36" s="3">
        <v>4.7192735479384526E-4</v>
      </c>
      <c r="J36" s="3">
        <v>1.9036673654566143E-4</v>
      </c>
      <c r="K36" s="3">
        <v>3.4405048547087134E-4</v>
      </c>
      <c r="L36" s="3">
        <v>4.4352673571853587E-4</v>
      </c>
      <c r="M36" s="3">
        <v>4.0491316020705342E-4</v>
      </c>
      <c r="N36" s="3">
        <v>4.7915228262246839E-4</v>
      </c>
      <c r="O36" s="3">
        <v>9.8439160329126768E-4</v>
      </c>
      <c r="P36" s="3">
        <v>2.0814367213686306E-4</v>
      </c>
      <c r="R36" s="2">
        <v>32</v>
      </c>
      <c r="S36" s="2" t="s">
        <v>260</v>
      </c>
      <c r="T36" s="2" t="s">
        <v>261</v>
      </c>
      <c r="U36" s="3">
        <v>2.0072445761142106E-4</v>
      </c>
      <c r="V36" s="3">
        <v>1.0774903393227369E-4</v>
      </c>
      <c r="W36" s="3">
        <v>1.7357581138031518E-4</v>
      </c>
      <c r="X36" s="3">
        <v>2.2223626146604275E-4</v>
      </c>
      <c r="Y36" s="3">
        <v>1.0937499999999999E-2</v>
      </c>
      <c r="Z36" s="3">
        <v>0.13999999999999999</v>
      </c>
      <c r="AA36" s="3">
        <v>2.5063906108248508E-4</v>
      </c>
      <c r="AB36" s="3">
        <v>1.7478440917851918E-4</v>
      </c>
      <c r="AC36" s="3">
        <v>2.0532774368915542E-4</v>
      </c>
      <c r="AD36" s="3">
        <v>6.2420461091257293E-6</v>
      </c>
    </row>
    <row r="37" spans="2:30" ht="15.6" x14ac:dyDescent="0.3">
      <c r="C37">
        <v>23</v>
      </c>
      <c r="D37" s="2">
        <v>33</v>
      </c>
      <c r="E37" s="2" t="s">
        <v>262</v>
      </c>
      <c r="F37" s="2" t="s">
        <v>263</v>
      </c>
      <c r="G37" s="3">
        <v>2.9980248369143078E-2</v>
      </c>
      <c r="H37" s="3">
        <v>2.9685118634723066E-5</v>
      </c>
      <c r="I37" s="3">
        <v>2.8842964520270577E-5</v>
      </c>
      <c r="J37" s="3">
        <v>1.7085135124508713E-4</v>
      </c>
      <c r="K37" s="3">
        <v>4.1900227103752827E-4</v>
      </c>
      <c r="L37" s="3">
        <v>3.304549886511806E-2</v>
      </c>
      <c r="M37" s="3">
        <v>0.31</v>
      </c>
      <c r="N37" s="3">
        <v>1.2672787055347163E-3</v>
      </c>
      <c r="O37" s="3">
        <v>1.0302397803464934E-3</v>
      </c>
      <c r="P37" s="3">
        <v>1.1596088614318798E-4</v>
      </c>
      <c r="R37" s="2">
        <v>33</v>
      </c>
      <c r="S37" s="2" t="s">
        <v>262</v>
      </c>
      <c r="T37" s="2" t="s">
        <v>263</v>
      </c>
      <c r="U37" s="3">
        <v>1.8487637750992311E-4</v>
      </c>
      <c r="V37" s="3">
        <v>9.0205269897074207E-5</v>
      </c>
      <c r="W37" s="3">
        <v>1.1108966614321998E-4</v>
      </c>
      <c r="X37" s="3">
        <v>3.6188936032268505E-4</v>
      </c>
      <c r="Y37" s="3">
        <v>3.1557209111346266E-4</v>
      </c>
      <c r="Z37" s="3">
        <v>3.7452681450511252E-4</v>
      </c>
      <c r="AA37" s="3">
        <v>4.6611630188477459E-4</v>
      </c>
      <c r="AB37" s="3">
        <v>2.2069664407939522E-4</v>
      </c>
      <c r="AC37" s="3">
        <v>1.2313903162749676E-2</v>
      </c>
      <c r="AD37" s="3">
        <v>1.1398928875032692E-5</v>
      </c>
    </row>
    <row r="38" spans="2:30" ht="15.6" x14ac:dyDescent="0.3">
      <c r="C38">
        <v>23</v>
      </c>
      <c r="D38" s="2">
        <v>34</v>
      </c>
      <c r="E38" s="2" t="s">
        <v>264</v>
      </c>
      <c r="F38" s="2" t="s">
        <v>265</v>
      </c>
      <c r="G38" s="3">
        <v>4.0936488169364883E-2</v>
      </c>
      <c r="H38" s="3">
        <v>0</v>
      </c>
      <c r="I38" s="3">
        <v>0</v>
      </c>
      <c r="J38" s="3">
        <v>0</v>
      </c>
      <c r="K38" s="3">
        <v>3.2000000000000001E-2</v>
      </c>
      <c r="L38" s="3">
        <v>0</v>
      </c>
      <c r="M38" s="3">
        <v>0</v>
      </c>
      <c r="N38" s="3">
        <v>2.6222841102438312E-2</v>
      </c>
      <c r="O38" s="3">
        <v>8.0000000000000016E-2</v>
      </c>
      <c r="P38" s="3">
        <v>0</v>
      </c>
      <c r="R38" s="2">
        <v>34</v>
      </c>
      <c r="S38" s="2" t="s">
        <v>264</v>
      </c>
      <c r="T38" s="2" t="s">
        <v>265</v>
      </c>
      <c r="U38" s="3">
        <v>7.6433527734025807E-4</v>
      </c>
      <c r="V38" s="3">
        <v>1.8926397343663534E-4</v>
      </c>
      <c r="W38" s="3">
        <v>0</v>
      </c>
      <c r="X38" s="3">
        <v>0</v>
      </c>
      <c r="Y38" s="3">
        <v>0</v>
      </c>
      <c r="Z38" s="3">
        <v>7.1337959218424087E-4</v>
      </c>
      <c r="AA38" s="3">
        <v>0</v>
      </c>
      <c r="AB38" s="3">
        <v>2.9117534374866974E-4</v>
      </c>
      <c r="AC38" s="3">
        <v>1.9572346856242817E-2</v>
      </c>
      <c r="AD38" s="3">
        <v>5.8235068749733947E-5</v>
      </c>
    </row>
    <row r="39" spans="2:30" ht="15.6" x14ac:dyDescent="0.3">
      <c r="C39">
        <v>23</v>
      </c>
      <c r="D39" s="2">
        <v>35</v>
      </c>
      <c r="E39" s="2" t="s">
        <v>266</v>
      </c>
      <c r="F39" s="2" t="s">
        <v>267</v>
      </c>
      <c r="G39" s="3">
        <v>1.8982427701689803E-2</v>
      </c>
      <c r="H39" s="3">
        <v>6.0614017313556125E-2</v>
      </c>
      <c r="I39" s="3">
        <v>0.2</v>
      </c>
      <c r="J39" s="3">
        <v>0.2</v>
      </c>
      <c r="K39" s="3">
        <v>4.4696371248431815E-2</v>
      </c>
      <c r="L39" s="3">
        <v>4.4206723114162631E-3</v>
      </c>
      <c r="M39" s="3">
        <v>2.1257190800309179E-2</v>
      </c>
      <c r="N39" s="3">
        <v>1.0556074704384461E-2</v>
      </c>
      <c r="O39" s="3">
        <v>9.4564373984664496E-2</v>
      </c>
      <c r="P39" s="3">
        <v>0.2</v>
      </c>
      <c r="R39" s="2">
        <v>35</v>
      </c>
      <c r="S39" s="2" t="s">
        <v>266</v>
      </c>
      <c r="T39" s="2" t="s">
        <v>267</v>
      </c>
      <c r="U39" s="3">
        <v>6.0489770554972809E-3</v>
      </c>
      <c r="V39" s="3">
        <v>2.7114017887022081E-3</v>
      </c>
      <c r="W39" s="3">
        <v>3.1205933882077846E-3</v>
      </c>
      <c r="X39" s="3">
        <v>1.0716902059979772E-2</v>
      </c>
      <c r="Y39" s="3">
        <v>9.4791666666666649E-2</v>
      </c>
      <c r="Z39" s="3">
        <v>1.2011695640100566E-2</v>
      </c>
      <c r="AA39" s="3">
        <v>0.14435811811578456</v>
      </c>
      <c r="AB39" s="3">
        <v>6.8537172609695989E-3</v>
      </c>
      <c r="AC39" s="3">
        <v>1.1143122253901358E-2</v>
      </c>
      <c r="AD39" s="3">
        <v>3.9989250234609051E-4</v>
      </c>
    </row>
    <row r="40" spans="2:30" ht="15.6" x14ac:dyDescent="0.3">
      <c r="B40">
        <v>81</v>
      </c>
      <c r="C40">
        <v>441</v>
      </c>
      <c r="D40" s="2">
        <v>36</v>
      </c>
      <c r="E40" s="2" t="s">
        <v>268</v>
      </c>
      <c r="F40" s="2" t="s">
        <v>269</v>
      </c>
      <c r="G40" s="3">
        <v>1.2328266137844881E-3</v>
      </c>
      <c r="H40" s="3">
        <v>7.7051663361530514E-4</v>
      </c>
      <c r="I40" s="3">
        <v>1.6261127484171908E-4</v>
      </c>
      <c r="J40" s="3">
        <v>1.0867107073900719E-3</v>
      </c>
      <c r="K40" s="3">
        <v>1.6346786509387993E-3</v>
      </c>
      <c r="L40" s="3">
        <v>1.2263962748855313E-3</v>
      </c>
      <c r="M40" s="3">
        <v>5.4511499879152916E-4</v>
      </c>
      <c r="N40" s="3">
        <v>8.1485948045107468E-4</v>
      </c>
      <c r="O40" s="3">
        <v>6.9738921941740013E-4</v>
      </c>
      <c r="P40" s="3">
        <v>1.314010813440337E-3</v>
      </c>
      <c r="R40" s="2">
        <v>36</v>
      </c>
      <c r="S40" s="2" t="s">
        <v>268</v>
      </c>
      <c r="T40" s="2" t="s">
        <v>269</v>
      </c>
      <c r="U40" s="3">
        <v>3.7990856357760454E-4</v>
      </c>
      <c r="V40" s="3">
        <v>2.0156132041470091E-4</v>
      </c>
      <c r="W40" s="3">
        <v>2.7681076654109877E-4</v>
      </c>
      <c r="X40" s="3">
        <v>4.6335452896486217E-4</v>
      </c>
      <c r="Y40" s="3">
        <v>3.9312829947060621E-4</v>
      </c>
      <c r="Z40" s="3">
        <v>4.2243926953595246E-4</v>
      </c>
      <c r="AA40" s="3">
        <v>4.7685637506532076E-4</v>
      </c>
      <c r="AB40" s="3">
        <v>3.3027175068736018E-4</v>
      </c>
      <c r="AC40" s="3">
        <v>4.0622960478688776E-4</v>
      </c>
      <c r="AD40" s="3">
        <v>1.4169529043205245E-5</v>
      </c>
    </row>
    <row r="41" spans="2:30" ht="15.6" x14ac:dyDescent="0.3">
      <c r="B41">
        <v>81</v>
      </c>
      <c r="C41">
        <v>42</v>
      </c>
      <c r="D41" s="2">
        <v>37</v>
      </c>
      <c r="E41" s="2" t="s">
        <v>270</v>
      </c>
      <c r="F41" s="2" t="s">
        <v>271</v>
      </c>
      <c r="G41" s="3">
        <v>1.7082547220538129E-2</v>
      </c>
      <c r="H41" s="3">
        <v>1.0676592012836331E-2</v>
      </c>
      <c r="I41" s="3">
        <v>1.1182595433618324E-2</v>
      </c>
      <c r="J41" s="3">
        <v>1.3460721509477329E-2</v>
      </c>
      <c r="K41" s="3">
        <v>2.7152277163114299E-2</v>
      </c>
      <c r="L41" s="3">
        <v>1.4953648012632621E-2</v>
      </c>
      <c r="M41" s="3">
        <v>6.2237943348875746E-3</v>
      </c>
      <c r="N41" s="3">
        <v>1.8513372945593871E-2</v>
      </c>
      <c r="O41" s="3">
        <v>1.6658917594574853E-2</v>
      </c>
      <c r="P41" s="3">
        <v>1.4428319534747417E-2</v>
      </c>
      <c r="R41" s="2">
        <v>37</v>
      </c>
      <c r="S41" s="2" t="s">
        <v>270</v>
      </c>
      <c r="T41" s="2" t="s">
        <v>271</v>
      </c>
      <c r="U41" s="3">
        <v>1.5334790203691603E-2</v>
      </c>
      <c r="V41" s="3">
        <v>8.2049817782657887E-3</v>
      </c>
      <c r="W41" s="3">
        <v>1.3384347275957121E-2</v>
      </c>
      <c r="X41" s="3">
        <v>1.9231206017441892E-2</v>
      </c>
      <c r="Y41" s="3">
        <v>1.6787729149012099E-2</v>
      </c>
      <c r="Z41" s="3">
        <v>1.7330328076745727E-2</v>
      </c>
      <c r="AA41" s="3">
        <v>1.9190375114972874E-2</v>
      </c>
      <c r="AB41" s="3">
        <v>1.3350882460309414E-2</v>
      </c>
      <c r="AC41" s="3">
        <v>1.6087862599180661E-2</v>
      </c>
      <c r="AD41" s="3">
        <v>5.7702873006594936E-4</v>
      </c>
    </row>
    <row r="42" spans="2:30" ht="15.6" x14ac:dyDescent="0.3">
      <c r="B42" t="s">
        <v>400</v>
      </c>
      <c r="C42">
        <v>445</v>
      </c>
      <c r="D42" s="2">
        <v>38</v>
      </c>
      <c r="E42" s="2" t="s">
        <v>272</v>
      </c>
      <c r="F42" s="2" t="s">
        <v>273</v>
      </c>
      <c r="G42" s="3">
        <v>3.0479284467277213E-3</v>
      </c>
      <c r="H42" s="3">
        <v>1.9049552792048262E-3</v>
      </c>
      <c r="I42" s="3">
        <v>1.9148672204036602E-3</v>
      </c>
      <c r="J42" s="3">
        <v>2.4995621803419812E-3</v>
      </c>
      <c r="K42" s="3">
        <v>5.0908009184302818E-3</v>
      </c>
      <c r="L42" s="3">
        <v>2.5747472168802629E-3</v>
      </c>
      <c r="M42" s="3">
        <v>1.0661858836234822E-3</v>
      </c>
      <c r="N42" s="3">
        <v>3.1286597617021131E-3</v>
      </c>
      <c r="O42" s="3">
        <v>2.9254196832452684E-3</v>
      </c>
      <c r="P42" s="3">
        <v>2.639342474618269E-3</v>
      </c>
      <c r="R42" s="2">
        <v>38</v>
      </c>
      <c r="S42" s="2" t="s">
        <v>272</v>
      </c>
      <c r="T42" s="2" t="s">
        <v>273</v>
      </c>
      <c r="U42" s="3">
        <v>3.0364082967155861E-3</v>
      </c>
      <c r="V42" s="3">
        <v>1.6988310452043481E-3</v>
      </c>
      <c r="W42" s="3">
        <v>2.6208175617811126E-3</v>
      </c>
      <c r="X42" s="3">
        <v>4.0906801301536623E-3</v>
      </c>
      <c r="Y42" s="3">
        <v>3.4449350203543949E-3</v>
      </c>
      <c r="Z42" s="3">
        <v>3.4405785394255933E-3</v>
      </c>
      <c r="AA42" s="3">
        <v>4.0322647658883361E-3</v>
      </c>
      <c r="AB42" s="3">
        <v>2.7451883666198477E-3</v>
      </c>
      <c r="AC42" s="3">
        <v>2.8973711952734022E-3</v>
      </c>
      <c r="AD42" s="3">
        <v>1.0383844165432762E-4</v>
      </c>
    </row>
    <row r="43" spans="2:30" ht="15.6" x14ac:dyDescent="0.3">
      <c r="B43" t="s">
        <v>401</v>
      </c>
      <c r="C43">
        <v>482</v>
      </c>
      <c r="D43" s="2">
        <v>39</v>
      </c>
      <c r="E43" s="2" t="s">
        <v>274</v>
      </c>
      <c r="F43" s="2" t="s">
        <v>275</v>
      </c>
      <c r="G43" s="3">
        <v>1.2036001690544371E-3</v>
      </c>
      <c r="H43" s="3">
        <v>7.5225010565902329E-4</v>
      </c>
      <c r="I43" s="3">
        <v>8.3417626838505556E-4</v>
      </c>
      <c r="J43" s="3">
        <v>9.3833039403962485E-4</v>
      </c>
      <c r="K43" s="3">
        <v>1.4619520321365025E-3</v>
      </c>
      <c r="L43" s="3">
        <v>1.3691810908313161E-3</v>
      </c>
      <c r="M43" s="3">
        <v>8.7756792694553215E-4</v>
      </c>
      <c r="N43" s="3">
        <v>1.242575586071198E-3</v>
      </c>
      <c r="O43" s="3">
        <v>1.6424587367419308E-3</v>
      </c>
      <c r="P43" s="3">
        <v>1.1334601198546273E-3</v>
      </c>
      <c r="R43" s="2">
        <v>39</v>
      </c>
      <c r="S43" s="2" t="s">
        <v>274</v>
      </c>
      <c r="T43" s="2" t="s">
        <v>275</v>
      </c>
      <c r="U43" s="3">
        <v>5.8375000000000003E-2</v>
      </c>
      <c r="V43" s="3">
        <v>6.5332100882203382E-4</v>
      </c>
      <c r="W43" s="3">
        <v>7.7448666683783268E-4</v>
      </c>
      <c r="X43" s="3">
        <v>1.1143149026309673E-3</v>
      </c>
      <c r="Y43" s="3">
        <v>8.41390441979961E-4</v>
      </c>
      <c r="Z43" s="3">
        <v>1.1805830882256629E-3</v>
      </c>
      <c r="AA43" s="3">
        <v>8.8405585867602234E-4</v>
      </c>
      <c r="AB43" s="3">
        <v>1.6E-2</v>
      </c>
      <c r="AC43" s="3">
        <v>1.4708480822335009E-3</v>
      </c>
      <c r="AD43" s="3">
        <v>5.4313630476272698E-5</v>
      </c>
    </row>
    <row r="44" spans="2:30" ht="15.6" x14ac:dyDescent="0.3">
      <c r="C44">
        <v>483</v>
      </c>
      <c r="D44" s="2">
        <v>40</v>
      </c>
      <c r="E44" s="2" t="s">
        <v>276</v>
      </c>
      <c r="F44" s="2" t="s">
        <v>277</v>
      </c>
      <c r="G44" s="3">
        <v>3.4004138849048668E-5</v>
      </c>
      <c r="H44" s="3">
        <v>3.5021252586780661E-2</v>
      </c>
      <c r="I44" s="3">
        <v>9.5666308784214657E-5</v>
      </c>
      <c r="J44" s="3">
        <v>1.4900106575536837E-5</v>
      </c>
      <c r="K44" s="3">
        <v>3.5119936668471457E-5</v>
      </c>
      <c r="L44" s="3">
        <v>3.8613381415618339E-5</v>
      </c>
      <c r="M44" s="3">
        <v>3.5696457809542864E-5</v>
      </c>
      <c r="N44" s="3">
        <v>4.8109876498943585E-5</v>
      </c>
      <c r="O44" s="3">
        <v>8.0268775345913434E-5</v>
      </c>
      <c r="P44" s="3">
        <v>1.7685989334396688E-5</v>
      </c>
      <c r="R44" s="2">
        <v>40</v>
      </c>
      <c r="S44" s="2" t="s">
        <v>276</v>
      </c>
      <c r="T44" s="2" t="s">
        <v>277</v>
      </c>
      <c r="U44" s="3">
        <v>1.8245461736957687E-4</v>
      </c>
      <c r="V44" s="3">
        <v>0.16249999999999998</v>
      </c>
      <c r="W44" s="3">
        <v>1.9499977680767722E-5</v>
      </c>
      <c r="X44" s="3">
        <v>8.513606990617295E-7</v>
      </c>
      <c r="Y44" s="3">
        <v>9.0621598181650469E-6</v>
      </c>
      <c r="Z44" s="3">
        <v>1.7087037446513316E-4</v>
      </c>
      <c r="AA44" s="3">
        <v>1.1528842799794257E-6</v>
      </c>
      <c r="AB44" s="3">
        <v>6.9861254527305009E-5</v>
      </c>
      <c r="AC44" s="3">
        <v>3.7533521287455812E-4</v>
      </c>
      <c r="AD44" s="3">
        <v>1.3901304180539192E-5</v>
      </c>
    </row>
    <row r="45" spans="2:30" ht="15.6" x14ac:dyDescent="0.3">
      <c r="C45">
        <v>481</v>
      </c>
      <c r="D45" s="2">
        <v>41</v>
      </c>
      <c r="E45" s="2" t="s">
        <v>278</v>
      </c>
      <c r="F45" s="2" t="s">
        <v>279</v>
      </c>
      <c r="G45" s="3">
        <v>3.3676926611423715E-4</v>
      </c>
      <c r="H45" s="3">
        <v>2.1048079132139822E-4</v>
      </c>
      <c r="I45" s="3">
        <v>2.9893919279767514E-4</v>
      </c>
      <c r="J45" s="3">
        <v>2.5600996509415083E-4</v>
      </c>
      <c r="K45" s="3">
        <v>4.2539147742079003E-4</v>
      </c>
      <c r="L45" s="3">
        <v>4.1329262585888848E-4</v>
      </c>
      <c r="M45" s="3">
        <v>1.7740569538188711E-4</v>
      </c>
      <c r="N45" s="3">
        <v>3.6898272054478038E-4</v>
      </c>
      <c r="O45" s="3">
        <v>2.702107822678101E-4</v>
      </c>
      <c r="P45" s="3">
        <v>3.0318562511782559E-4</v>
      </c>
      <c r="R45" s="2">
        <v>41</v>
      </c>
      <c r="S45" s="2" t="s">
        <v>278</v>
      </c>
      <c r="T45" s="2" t="s">
        <v>279</v>
      </c>
      <c r="U45" s="3">
        <v>5.1428546846202651E-4</v>
      </c>
      <c r="V45" s="3">
        <v>2.8437431674910009E-4</v>
      </c>
      <c r="W45" s="3">
        <v>3.6664434443666648E-4</v>
      </c>
      <c r="X45" s="3">
        <v>4.400947677942895E-4</v>
      </c>
      <c r="Y45" s="3">
        <v>4.272774559278791E-4</v>
      </c>
      <c r="Z45" s="3">
        <v>3.3739052524943511E-4</v>
      </c>
      <c r="AA45" s="3">
        <v>4.689373122612184E-4</v>
      </c>
      <c r="AB45" s="3">
        <v>4.0470152432385407E-4</v>
      </c>
      <c r="AC45" s="3">
        <v>4.2420795029225435E-4</v>
      </c>
      <c r="AD45" s="3">
        <v>1.0844672928448478E-5</v>
      </c>
    </row>
    <row r="46" spans="2:30" ht="15.6" x14ac:dyDescent="0.3">
      <c r="C46">
        <v>493</v>
      </c>
      <c r="D46" s="2">
        <v>42</v>
      </c>
      <c r="E46" s="2" t="s">
        <v>280</v>
      </c>
      <c r="F46" s="2" t="s">
        <v>281</v>
      </c>
      <c r="G46" s="3">
        <v>2.1918642426878099E-3</v>
      </c>
      <c r="H46" s="3">
        <v>1.3699151516798813E-3</v>
      </c>
      <c r="I46" s="3">
        <v>9.7164010850413901E-4</v>
      </c>
      <c r="J46" s="3">
        <v>2.0719645024623121E-3</v>
      </c>
      <c r="K46" s="3">
        <v>3.016929075125348E-3</v>
      </c>
      <c r="L46" s="3">
        <v>2.2399603726801199E-3</v>
      </c>
      <c r="M46" s="3">
        <v>1.0810072497178167E-3</v>
      </c>
      <c r="N46" s="3">
        <v>1.6045502873406532E-3</v>
      </c>
      <c r="O46" s="3">
        <v>1.5240271769726872E-3</v>
      </c>
      <c r="P46" s="3">
        <v>2.4562194291061819E-3</v>
      </c>
      <c r="R46" s="2">
        <v>42</v>
      </c>
      <c r="S46" s="2" t="s">
        <v>280</v>
      </c>
      <c r="T46" s="2" t="s">
        <v>281</v>
      </c>
      <c r="U46" s="3">
        <v>1.8315824255573572E-3</v>
      </c>
      <c r="V46" s="3">
        <v>1.0062996412267614E-3</v>
      </c>
      <c r="W46" s="3">
        <v>1.1226288419690078E-3</v>
      </c>
      <c r="X46" s="3">
        <v>2.0298652640409207E-3</v>
      </c>
      <c r="Y46" s="3">
        <v>1.5363307351025132E-3</v>
      </c>
      <c r="Z46" s="3">
        <v>1.6981324139710471E-3</v>
      </c>
      <c r="AA46" s="3">
        <v>1.8328899162463701E-3</v>
      </c>
      <c r="AB46" s="3">
        <v>1.4825181136390196E-3</v>
      </c>
      <c r="AC46" s="3">
        <v>1.6380607582581982E-3</v>
      </c>
      <c r="AD46" s="3">
        <v>5.7327093894479704E-5</v>
      </c>
    </row>
    <row r="47" spans="2:30" ht="15.6" x14ac:dyDescent="0.3">
      <c r="B47" t="s">
        <v>77</v>
      </c>
      <c r="C47" t="s">
        <v>114</v>
      </c>
      <c r="D47" s="2">
        <v>43</v>
      </c>
      <c r="E47" s="2" t="s">
        <v>282</v>
      </c>
      <c r="F47" s="2" t="s">
        <v>283</v>
      </c>
      <c r="G47" s="3">
        <v>6.5392777733819035E-4</v>
      </c>
      <c r="H47" s="3">
        <v>4.0870486083636901E-4</v>
      </c>
      <c r="I47" s="3">
        <v>4.5572729720218898E-4</v>
      </c>
      <c r="J47" s="3">
        <v>3.9677099970564488E-4</v>
      </c>
      <c r="K47" s="3">
        <v>7.3440353637846682E-4</v>
      </c>
      <c r="L47" s="3">
        <v>6.1509044079368833E-4</v>
      </c>
      <c r="M47" s="3">
        <v>2.5022995443009093E-4</v>
      </c>
      <c r="N47" s="3">
        <v>5.5071035035310616E-4</v>
      </c>
      <c r="O47" s="3">
        <v>2.93520259315987E-4</v>
      </c>
      <c r="P47" s="3">
        <v>4.8527206863164933E-4</v>
      </c>
      <c r="R47" s="2">
        <v>43</v>
      </c>
      <c r="S47" s="2" t="s">
        <v>282</v>
      </c>
      <c r="T47" s="2" t="s">
        <v>283</v>
      </c>
      <c r="U47" s="3">
        <v>5.512445029508073E-4</v>
      </c>
      <c r="V47" s="3">
        <v>2.7084651031455921E-4</v>
      </c>
      <c r="W47" s="3">
        <v>4.6777174931159369E-4</v>
      </c>
      <c r="X47" s="3">
        <v>3.3455598532115366E-4</v>
      </c>
      <c r="Y47" s="3">
        <v>4.3205868030211328E-4</v>
      </c>
      <c r="Z47" s="3">
        <v>3.4963264010710274E-4</v>
      </c>
      <c r="AA47" s="3">
        <v>4.0141621175659135E-4</v>
      </c>
      <c r="AB47" s="3">
        <v>3.8868329960849732E-4</v>
      </c>
      <c r="AC47" s="3">
        <v>5.8710241169917805E-4</v>
      </c>
      <c r="AD47" s="3">
        <v>1.6001789253877275E-5</v>
      </c>
    </row>
    <row r="48" spans="2:30" ht="15.6" x14ac:dyDescent="0.3">
      <c r="B48">
        <v>722</v>
      </c>
      <c r="C48">
        <v>721</v>
      </c>
      <c r="D48" s="2">
        <v>44</v>
      </c>
      <c r="E48" s="2" t="s">
        <v>284</v>
      </c>
      <c r="F48" s="2" t="s">
        <v>285</v>
      </c>
      <c r="G48" s="3">
        <v>4.2044567142397992E-4</v>
      </c>
      <c r="H48" s="3">
        <v>2.6277854463998743E-4</v>
      </c>
      <c r="I48" s="3">
        <v>2.4290583264543336E-4</v>
      </c>
      <c r="J48" s="3">
        <v>4.0392319063613317E-4</v>
      </c>
      <c r="K48" s="3">
        <v>6.6175812344149956E-4</v>
      </c>
      <c r="L48" s="3">
        <v>4.9768088072218227E-4</v>
      </c>
      <c r="M48" s="3">
        <v>1.8624582890307924E-4</v>
      </c>
      <c r="N48" s="3">
        <v>5.6944596419103498E-4</v>
      </c>
      <c r="O48" s="3">
        <v>4.4900910674278843E-4</v>
      </c>
      <c r="P48" s="3">
        <v>4.4819375523576303E-4</v>
      </c>
      <c r="R48" s="2">
        <v>44</v>
      </c>
      <c r="S48" s="2" t="s">
        <v>284</v>
      </c>
      <c r="T48" s="2" t="s">
        <v>285</v>
      </c>
      <c r="U48" s="3">
        <v>3.9667510533257592E-4</v>
      </c>
      <c r="V48" s="3">
        <v>2.1985696579927992E-4</v>
      </c>
      <c r="W48" s="3">
        <v>3.0310832717707163E-4</v>
      </c>
      <c r="X48" s="3">
        <v>4.8980777385722579E-4</v>
      </c>
      <c r="Y48" s="3">
        <v>4.1127980407360307E-4</v>
      </c>
      <c r="Z48" s="3">
        <v>4.1178065877969696E-4</v>
      </c>
      <c r="AA48" s="3">
        <v>4.8873627063820166E-4</v>
      </c>
      <c r="AB48" s="3">
        <v>3.4716150447842558E-4</v>
      </c>
      <c r="AC48" s="3">
        <v>3.7430681969780603E-4</v>
      </c>
      <c r="AD48" s="3">
        <v>1.2760089479765421E-5</v>
      </c>
    </row>
    <row r="49" spans="2:30" ht="15.6" x14ac:dyDescent="0.3">
      <c r="C49">
        <v>511</v>
      </c>
      <c r="D49" s="2">
        <v>45</v>
      </c>
      <c r="E49" s="2" t="s">
        <v>286</v>
      </c>
      <c r="F49" s="2" t="s">
        <v>287</v>
      </c>
      <c r="G49" s="3">
        <v>2.6558653554819976E-4</v>
      </c>
      <c r="H49" s="3">
        <v>1.6599158471762487E-4</v>
      </c>
      <c r="I49" s="3">
        <v>3.6510358233512086E-4</v>
      </c>
      <c r="J49" s="3">
        <v>1.9373752234936315E-4</v>
      </c>
      <c r="K49" s="3">
        <v>3.8154085563851163E-4</v>
      </c>
      <c r="L49" s="3">
        <v>1.1442596695581315E-3</v>
      </c>
      <c r="M49" s="3">
        <v>4.5294147231247987E-4</v>
      </c>
      <c r="N49" s="3">
        <v>1.0413441535658072E-3</v>
      </c>
      <c r="O49" s="3">
        <v>7.8923220812056262E-4</v>
      </c>
      <c r="P49" s="3">
        <v>2.0903322796694625E-4</v>
      </c>
      <c r="R49" s="2">
        <v>45</v>
      </c>
      <c r="S49" s="2" t="s">
        <v>286</v>
      </c>
      <c r="T49" s="2" t="s">
        <v>287</v>
      </c>
      <c r="U49" s="3">
        <v>1.4971369803262007E-3</v>
      </c>
      <c r="V49" s="3">
        <v>6.9405261434032949E-4</v>
      </c>
      <c r="W49" s="3">
        <v>8.550212221586853E-4</v>
      </c>
      <c r="X49" s="3">
        <v>3.3248805939474301E-4</v>
      </c>
      <c r="Y49" s="3">
        <v>1.0568078455189106E-3</v>
      </c>
      <c r="Z49" s="3">
        <v>5.1802612113774859E-4</v>
      </c>
      <c r="AA49" s="3">
        <v>1.1987120287040897E-3</v>
      </c>
      <c r="AB49" s="3">
        <v>1.0640025450067206E-3</v>
      </c>
      <c r="AC49" s="3">
        <v>1.7705907730069636E-3</v>
      </c>
      <c r="AD49" s="3">
        <v>2.8622712873269829E-5</v>
      </c>
    </row>
    <row r="50" spans="2:30" ht="15.6" x14ac:dyDescent="0.3">
      <c r="C50">
        <v>512</v>
      </c>
      <c r="D50" s="2">
        <v>46</v>
      </c>
      <c r="E50" s="2" t="s">
        <v>288</v>
      </c>
      <c r="F50" s="2" t="s">
        <v>289</v>
      </c>
      <c r="G50" s="3">
        <v>0</v>
      </c>
      <c r="H50" s="3">
        <v>0</v>
      </c>
      <c r="I50" s="3">
        <v>1.2410027302060065E-6</v>
      </c>
      <c r="J50" s="3">
        <v>2.8204531380021167E-6</v>
      </c>
      <c r="K50" s="3">
        <v>3.9730165956214046E-6</v>
      </c>
      <c r="L50" s="3">
        <v>9.3124454671371013E-5</v>
      </c>
      <c r="M50" s="3">
        <v>3.3706035599433976E-5</v>
      </c>
      <c r="N50" s="3">
        <v>7.8481591555431413E-5</v>
      </c>
      <c r="O50" s="3">
        <v>5.511163221721217E-5</v>
      </c>
      <c r="P50" s="3">
        <v>2.2765605309459835E-6</v>
      </c>
      <c r="R50" s="2">
        <v>46</v>
      </c>
      <c r="S50" s="2" t="s">
        <v>288</v>
      </c>
      <c r="T50" s="2" t="s">
        <v>289</v>
      </c>
      <c r="U50" s="3">
        <v>1.1983019031877481E-4</v>
      </c>
      <c r="V50" s="3">
        <v>5.3810440894475762E-5</v>
      </c>
      <c r="W50" s="3">
        <v>6.0345508229328792E-5</v>
      </c>
      <c r="X50" s="3">
        <v>3.405442796246918E-6</v>
      </c>
      <c r="Y50" s="3">
        <v>7.9971472778789436E-5</v>
      </c>
      <c r="Z50" s="3">
        <v>2.4335441924216707E-5</v>
      </c>
      <c r="AA50" s="3">
        <v>9.3976915183931455E-5</v>
      </c>
      <c r="AB50" s="3">
        <v>8.3731250016099676E-5</v>
      </c>
      <c r="AC50" s="3">
        <v>1.4751847822881386E-4</v>
      </c>
      <c r="AD50" s="3">
        <v>1.797375421232998E-6</v>
      </c>
    </row>
    <row r="51" spans="2:30" ht="15.6" x14ac:dyDescent="0.3">
      <c r="C51">
        <v>413</v>
      </c>
      <c r="D51" s="2">
        <v>47</v>
      </c>
      <c r="E51" s="2" t="s">
        <v>290</v>
      </c>
      <c r="F51" s="2" t="s">
        <v>291</v>
      </c>
      <c r="G51" s="3">
        <v>8.8697963042907806E-4</v>
      </c>
      <c r="H51" s="3">
        <v>5.5436226901817392E-4</v>
      </c>
      <c r="I51" s="3">
        <v>7.0395620301159369E-4</v>
      </c>
      <c r="J51" s="3">
        <v>6.9855288144933904E-4</v>
      </c>
      <c r="K51" s="3">
        <v>1.2644829181309063E-3</v>
      </c>
      <c r="L51" s="3">
        <v>8.3283125618030518E-4</v>
      </c>
      <c r="M51" s="3">
        <v>3.6430043354520187E-4</v>
      </c>
      <c r="N51" s="3">
        <v>8.5160343011845467E-4</v>
      </c>
      <c r="O51" s="3">
        <v>6.7006123999431219E-4</v>
      </c>
      <c r="P51" s="3">
        <v>7.8267075993785512E-4</v>
      </c>
      <c r="R51" s="2">
        <v>47</v>
      </c>
      <c r="S51" s="2" t="s">
        <v>290</v>
      </c>
      <c r="T51" s="2" t="s">
        <v>291</v>
      </c>
      <c r="U51" s="3">
        <v>9.1703419848780578E-4</v>
      </c>
      <c r="V51" s="3">
        <v>5.0507683500453538E-4</v>
      </c>
      <c r="W51" s="3">
        <v>7.6919282236633196E-4</v>
      </c>
      <c r="X51" s="3">
        <v>9.8539305774394633E-4</v>
      </c>
      <c r="Y51" s="3">
        <v>9.0583247758438347E-4</v>
      </c>
      <c r="Z51" s="3">
        <v>8.1396810296606198E-4</v>
      </c>
      <c r="AA51" s="3">
        <v>1.0002244290194904E-3</v>
      </c>
      <c r="AB51" s="3">
        <v>7.6547699156011512E-4</v>
      </c>
      <c r="AC51" s="3">
        <v>8.3162252033436497E-4</v>
      </c>
      <c r="AD51" s="3">
        <v>2.5966546332779521E-5</v>
      </c>
    </row>
    <row r="52" spans="2:30" ht="15.6" x14ac:dyDescent="0.3">
      <c r="B52">
        <v>5415</v>
      </c>
      <c r="C52">
        <v>514</v>
      </c>
      <c r="D52" s="2">
        <v>48</v>
      </c>
      <c r="E52" s="2" t="s">
        <v>292</v>
      </c>
      <c r="F52" s="2" t="s">
        <v>293</v>
      </c>
      <c r="G52" s="3">
        <v>1.7401853238212118E-3</v>
      </c>
      <c r="H52" s="3">
        <v>1.0876158273882574E-3</v>
      </c>
      <c r="I52" s="3">
        <v>1.315549543554952E-3</v>
      </c>
      <c r="J52" s="3">
        <v>1.418738226417038E-3</v>
      </c>
      <c r="K52" s="3">
        <v>2.4135738301650665E-3</v>
      </c>
      <c r="L52" s="3">
        <v>1.9195461236107007E-3</v>
      </c>
      <c r="M52" s="3">
        <v>8.492992230661674E-4</v>
      </c>
      <c r="N52" s="3">
        <v>1.750776337058689E-3</v>
      </c>
      <c r="O52" s="3">
        <v>1.4092169034156195E-3</v>
      </c>
      <c r="P52" s="3">
        <v>1.6277805915129488E-3</v>
      </c>
      <c r="R52" s="2">
        <v>48</v>
      </c>
      <c r="S52" s="2" t="s">
        <v>292</v>
      </c>
      <c r="T52" s="2" t="s">
        <v>293</v>
      </c>
      <c r="U52" s="3">
        <v>2.1637065400303131E-3</v>
      </c>
      <c r="V52" s="3">
        <v>1.1404755319427784E-3</v>
      </c>
      <c r="W52" s="3">
        <v>1.5442816101570148E-3</v>
      </c>
      <c r="X52" s="3">
        <v>1.8771364385911024E-3</v>
      </c>
      <c r="Y52" s="3">
        <v>1.8644620089282734E-3</v>
      </c>
      <c r="Z52" s="3">
        <v>1.6564468558981191E-3</v>
      </c>
      <c r="AA52" s="3">
        <v>2.0879503257841439E-3</v>
      </c>
      <c r="AB52" s="3">
        <v>1.7054353561879372E-3</v>
      </c>
      <c r="AC52" s="3">
        <v>2.1039585740172556E-3</v>
      </c>
      <c r="AD52" s="3">
        <v>5.9463252490382616E-5</v>
      </c>
    </row>
    <row r="53" spans="2:30" ht="15.6" x14ac:dyDescent="0.3">
      <c r="B53">
        <v>525</v>
      </c>
      <c r="C53" t="s">
        <v>84</v>
      </c>
      <c r="D53" s="2">
        <v>49</v>
      </c>
      <c r="E53" s="2" t="s">
        <v>294</v>
      </c>
      <c r="F53" s="2" t="s">
        <v>295</v>
      </c>
      <c r="G53" s="3">
        <v>2.1641487079728699E-3</v>
      </c>
      <c r="H53" s="3">
        <v>1.3525929424830438E-3</v>
      </c>
      <c r="I53" s="3">
        <v>1.1194582910368158E-3</v>
      </c>
      <c r="J53" s="3">
        <v>2.6298219778116455E-3</v>
      </c>
      <c r="K53" s="3">
        <v>5.0746459181106596E-3</v>
      </c>
      <c r="L53" s="3">
        <v>3.0983021374885824E-3</v>
      </c>
      <c r="M53" s="3">
        <v>1.2648708413469482E-3</v>
      </c>
      <c r="N53" s="3">
        <v>4.0178878197916351E-3</v>
      </c>
      <c r="O53" s="3">
        <v>4.3412601422025037E-3</v>
      </c>
      <c r="P53" s="3">
        <v>2.5440385820881318E-3</v>
      </c>
      <c r="R53" s="2">
        <v>49</v>
      </c>
      <c r="S53" s="2" t="s">
        <v>294</v>
      </c>
      <c r="T53" s="2" t="s">
        <v>295</v>
      </c>
      <c r="U53" s="3">
        <v>4.2217314407034714E-3</v>
      </c>
      <c r="V53" s="3">
        <v>2.1325439003286586E-3</v>
      </c>
      <c r="W53" s="3">
        <v>2.6327227613429263E-3</v>
      </c>
      <c r="X53" s="3">
        <v>4.5591093547011387E-3</v>
      </c>
      <c r="Y53" s="3">
        <v>4.2727455863449254E-3</v>
      </c>
      <c r="Z53" s="3">
        <v>4.4966060697163848E-3</v>
      </c>
      <c r="AA53" s="3">
        <v>5.4646131909326318E-3</v>
      </c>
      <c r="AB53" s="3">
        <v>3.6603930800650402E-3</v>
      </c>
      <c r="AC53" s="3">
        <v>5.0403782544040281E-3</v>
      </c>
      <c r="AD53" s="3">
        <v>1.5812917794650772E-4</v>
      </c>
    </row>
    <row r="54" spans="2:30" ht="15.6" x14ac:dyDescent="0.3">
      <c r="C54">
        <v>524</v>
      </c>
      <c r="D54" s="2">
        <v>50</v>
      </c>
      <c r="E54" s="2" t="s">
        <v>296</v>
      </c>
      <c r="F54" s="2" t="s">
        <v>297</v>
      </c>
      <c r="G54" s="3">
        <v>3.7702526746861948E-4</v>
      </c>
      <c r="H54" s="3">
        <v>2.3564079216788721E-4</v>
      </c>
      <c r="I54" s="3">
        <v>3.2617474358789355E-4</v>
      </c>
      <c r="J54" s="3">
        <v>4.5150865720631534E-4</v>
      </c>
      <c r="K54" s="3">
        <v>8.6267617731069558E-4</v>
      </c>
      <c r="L54" s="3">
        <v>5.103730022337265E-4</v>
      </c>
      <c r="M54" s="3">
        <v>2.0834157491368289E-4</v>
      </c>
      <c r="N54" s="3">
        <v>6.4831379267506098E-4</v>
      </c>
      <c r="O54" s="3">
        <v>7.1636607600647376E-4</v>
      </c>
      <c r="P54" s="3">
        <v>4.4454210138295273E-4</v>
      </c>
      <c r="R54" s="2">
        <v>50</v>
      </c>
      <c r="S54" s="2" t="s">
        <v>296</v>
      </c>
      <c r="T54" s="2" t="s">
        <v>297</v>
      </c>
      <c r="U54" s="3">
        <v>6.6750000000000004E-3</v>
      </c>
      <c r="V54" s="3">
        <v>5.849999999999999E-2</v>
      </c>
      <c r="W54" s="3">
        <v>5.4600000000000003E-2</v>
      </c>
      <c r="X54" s="3">
        <v>3.0757348167237478E-2</v>
      </c>
      <c r="Y54" s="3">
        <v>2.1874999999999999E-2</v>
      </c>
      <c r="Z54" s="3">
        <v>1.3999999999999999E-2</v>
      </c>
      <c r="AA54" s="3">
        <v>8.6725343830374086E-4</v>
      </c>
      <c r="AB54" s="3">
        <v>1.2E-2</v>
      </c>
      <c r="AC54" s="3">
        <v>1.8641938497542824E-3</v>
      </c>
      <c r="AD54" s="3">
        <v>6.5864618000784233E-5</v>
      </c>
    </row>
    <row r="55" spans="2:30" ht="15.6" x14ac:dyDescent="0.3">
      <c r="C55">
        <v>523</v>
      </c>
      <c r="D55" s="2">
        <v>51</v>
      </c>
      <c r="E55" s="2" t="s">
        <v>298</v>
      </c>
      <c r="F55" s="2" t="s">
        <v>299</v>
      </c>
      <c r="G55" s="3">
        <v>5.5914078699065765E-5</v>
      </c>
      <c r="H55" s="3">
        <v>3.4946299186916107E-5</v>
      </c>
      <c r="I55" s="3">
        <v>4.9153197133608959E-5</v>
      </c>
      <c r="J55" s="3">
        <v>0</v>
      </c>
      <c r="K55" s="3">
        <v>5.2186473452461391E-5</v>
      </c>
      <c r="L55" s="3">
        <v>1.8172075577196375E-5</v>
      </c>
      <c r="M55" s="3">
        <v>0</v>
      </c>
      <c r="N55" s="3">
        <v>4.892481886168255E-5</v>
      </c>
      <c r="O55" s="3">
        <v>7.4552104932087691E-6</v>
      </c>
      <c r="P55" s="3">
        <v>0</v>
      </c>
      <c r="R55" s="2">
        <v>51</v>
      </c>
      <c r="S55" s="2" t="s">
        <v>298</v>
      </c>
      <c r="T55" s="2" t="s">
        <v>299</v>
      </c>
      <c r="U55" s="3">
        <v>1.1174492358775702E-5</v>
      </c>
      <c r="V55" s="3">
        <v>2.7670171555063648E-6</v>
      </c>
      <c r="W55" s="3">
        <v>4.5430188942990943E-5</v>
      </c>
      <c r="X55" s="3">
        <v>0</v>
      </c>
      <c r="Y55" s="3">
        <v>1.9569927544673018E-5</v>
      </c>
      <c r="Z55" s="3">
        <v>1.0429526201523988E-5</v>
      </c>
      <c r="AA55" s="3">
        <v>0</v>
      </c>
      <c r="AB55" s="3">
        <v>4.2569494700097916E-6</v>
      </c>
      <c r="AC55" s="3">
        <v>2.2987527138052872E-5</v>
      </c>
      <c r="AD55" s="3">
        <v>8.5138989400195833E-7</v>
      </c>
    </row>
    <row r="56" spans="2:30" ht="15.6" x14ac:dyDescent="0.3">
      <c r="C56">
        <v>531</v>
      </c>
      <c r="D56" s="2">
        <v>52</v>
      </c>
      <c r="E56" s="2" t="s">
        <v>300</v>
      </c>
      <c r="F56" s="2" t="s">
        <v>301</v>
      </c>
      <c r="G56" s="3">
        <v>3.6450970282595257E-3</v>
      </c>
      <c r="H56" s="3">
        <v>2.2781856426622037E-3</v>
      </c>
      <c r="I56" s="3">
        <v>1.9524026061511649E-3</v>
      </c>
      <c r="J56" s="3">
        <v>4.4551687395355082E-3</v>
      </c>
      <c r="K56" s="3">
        <v>8.6380469631300791E-3</v>
      </c>
      <c r="L56" s="3">
        <v>1.0157444432380048E-2</v>
      </c>
      <c r="M56" s="3">
        <v>2.691340905638231E-3</v>
      </c>
      <c r="N56" s="3">
        <v>1.4727031932691939E-2</v>
      </c>
      <c r="O56" s="3">
        <v>1.15712908681972E-2</v>
      </c>
      <c r="P56" s="3">
        <v>4.2716438415564637E-3</v>
      </c>
      <c r="R56" s="2">
        <v>52</v>
      </c>
      <c r="S56" s="2" t="s">
        <v>300</v>
      </c>
      <c r="T56" s="2" t="s">
        <v>301</v>
      </c>
      <c r="U56" s="3">
        <v>3.1687499999999993E-2</v>
      </c>
      <c r="V56" s="3">
        <v>0</v>
      </c>
      <c r="W56" s="3">
        <v>5.6182302246488691E-3</v>
      </c>
      <c r="X56" s="3">
        <v>7.6104542121623034E-3</v>
      </c>
      <c r="Y56" s="3">
        <v>8.7038338759848517E-3</v>
      </c>
      <c r="Z56" s="3">
        <v>7.1242071487972918E-3</v>
      </c>
      <c r="AA56" s="3">
        <v>1.0940323812022692E-2</v>
      </c>
      <c r="AB56" s="3">
        <v>7.338308763427827E-3</v>
      </c>
      <c r="AC56" s="3">
        <v>9.4185272289455096E-3</v>
      </c>
      <c r="AD56" s="3">
        <v>2.3008606544727261E-4</v>
      </c>
    </row>
    <row r="57" spans="2:30" ht="15.6" x14ac:dyDescent="0.3">
      <c r="B57" t="s">
        <v>402</v>
      </c>
      <c r="C57">
        <v>5411</v>
      </c>
      <c r="D57" s="2">
        <v>53</v>
      </c>
      <c r="E57" s="2" t="s">
        <v>302</v>
      </c>
      <c r="F57" s="2" t="s">
        <v>303</v>
      </c>
      <c r="G57" s="3">
        <v>1.2405661531892825E-2</v>
      </c>
      <c r="H57" s="3">
        <v>1.4003538457433016E-2</v>
      </c>
      <c r="I57" s="3">
        <v>9.3780345158151479E-3</v>
      </c>
      <c r="J57" s="3">
        <v>4.4614864318716961E-3</v>
      </c>
      <c r="K57" s="3">
        <v>8.0047199193743791E-3</v>
      </c>
      <c r="L57" s="3">
        <v>1.237932445864103E-2</v>
      </c>
      <c r="M57" s="3">
        <v>4.8241222198269216E-3</v>
      </c>
      <c r="N57" s="3">
        <v>1.0476967833136341E-2</v>
      </c>
      <c r="O57" s="3">
        <v>7.2847964061238148E-3</v>
      </c>
      <c r="P57" s="3">
        <v>5.346560171246335E-3</v>
      </c>
      <c r="R57" s="2">
        <v>53</v>
      </c>
      <c r="S57" s="2" t="s">
        <v>302</v>
      </c>
      <c r="T57" s="2" t="s">
        <v>303</v>
      </c>
      <c r="U57" s="3">
        <v>2.0250000000000004E-2</v>
      </c>
      <c r="V57" s="3">
        <v>2.6000000000000006E-2</v>
      </c>
      <c r="W57" s="3">
        <v>9.0999999999999998E-2</v>
      </c>
      <c r="X57" s="3">
        <v>6.0426212326217732E-3</v>
      </c>
      <c r="Y57" s="3">
        <v>1.0512774602061096E-2</v>
      </c>
      <c r="Z57" s="3">
        <v>4.1999999999999996E-2</v>
      </c>
      <c r="AA57" s="3">
        <v>1.1682188155764444E-2</v>
      </c>
      <c r="AB57" s="3">
        <v>3.3746996084508624E-2</v>
      </c>
      <c r="AC57" s="3">
        <v>2.956478098685094E-2</v>
      </c>
      <c r="AD57" s="3">
        <v>1.5092146137313524E-4</v>
      </c>
    </row>
    <row r="58" spans="2:30" ht="15.6" x14ac:dyDescent="0.3">
      <c r="C58" t="s">
        <v>96</v>
      </c>
      <c r="D58" s="2">
        <v>54</v>
      </c>
      <c r="E58" s="2" t="s">
        <v>304</v>
      </c>
      <c r="F58" s="2" t="s">
        <v>305</v>
      </c>
      <c r="G58" s="3">
        <v>3.4553414389422304E-2</v>
      </c>
      <c r="H58" s="3">
        <v>5.4645883993388947E-2</v>
      </c>
      <c r="I58" s="3">
        <v>6.1902901758391672E-2</v>
      </c>
      <c r="J58" s="3">
        <v>2.5061546109272073E-3</v>
      </c>
      <c r="K58" s="3">
        <v>5.3686720510320723E-3</v>
      </c>
      <c r="L58" s="3">
        <v>3.8241411259210094E-2</v>
      </c>
      <c r="M58" s="3">
        <v>2.0628238796680195E-3</v>
      </c>
      <c r="N58" s="3">
        <v>6.1771204692744417E-3</v>
      </c>
      <c r="O58" s="3">
        <v>3.6250817749917314E-3</v>
      </c>
      <c r="P58" s="3">
        <v>2.9493928684305648E-3</v>
      </c>
      <c r="R58" s="2">
        <v>54</v>
      </c>
      <c r="S58" s="2" t="s">
        <v>304</v>
      </c>
      <c r="T58" s="2" t="s">
        <v>305</v>
      </c>
      <c r="U58" s="3">
        <v>1.5E-3</v>
      </c>
      <c r="V58" s="3">
        <v>4.0285795315649986E-3</v>
      </c>
      <c r="W58" s="3">
        <v>5.7292031191410421E-3</v>
      </c>
      <c r="X58" s="3">
        <v>5.0862965650888253E-3</v>
      </c>
      <c r="Y58" s="3">
        <v>6.0483139332076288E-3</v>
      </c>
      <c r="Z58" s="3">
        <v>4.1999999999999996E-2</v>
      </c>
      <c r="AA58" s="3">
        <v>6.2336442407825033E-3</v>
      </c>
      <c r="AB58" s="3">
        <v>8.0000000000000002E-3</v>
      </c>
      <c r="AC58" s="3">
        <v>2.6112712715164237E-2</v>
      </c>
      <c r="AD58" s="3">
        <v>2.095927205100752E-4</v>
      </c>
    </row>
    <row r="59" spans="2:30" ht="15.6" x14ac:dyDescent="0.3">
      <c r="C59" t="s">
        <v>96</v>
      </c>
      <c r="D59" s="2">
        <v>55</v>
      </c>
      <c r="E59" s="2" t="s">
        <v>306</v>
      </c>
      <c r="F59" s="2" t="s">
        <v>307</v>
      </c>
      <c r="G59" s="3">
        <v>3.150132116574651E-4</v>
      </c>
      <c r="H59" s="3">
        <v>1.9688325728591568E-4</v>
      </c>
      <c r="I59" s="3">
        <v>7.691564644520428E-4</v>
      </c>
      <c r="J59" s="3">
        <v>8.1701046263910572E-5</v>
      </c>
      <c r="K59" s="3">
        <v>3.1501753246050837E-4</v>
      </c>
      <c r="L59" s="3">
        <v>1.8291812735018718E-4</v>
      </c>
      <c r="M59" s="3">
        <v>7.1491044682225202E-5</v>
      </c>
      <c r="N59" s="3">
        <v>2.6411323866796995E-4</v>
      </c>
      <c r="O59" s="3">
        <v>1.3432209943644709E-4</v>
      </c>
      <c r="P59" s="3">
        <v>1.022230743930033E-4</v>
      </c>
      <c r="R59" s="2">
        <v>55</v>
      </c>
      <c r="S59" s="2" t="s">
        <v>306</v>
      </c>
      <c r="T59" s="2" t="s">
        <v>307</v>
      </c>
      <c r="U59" s="3">
        <v>1.7408123291911743E-3</v>
      </c>
      <c r="V59" s="3">
        <v>1.005425573191495E-3</v>
      </c>
      <c r="W59" s="3">
        <v>1.0847732633659671E-3</v>
      </c>
      <c r="X59" s="3">
        <v>1.8528444766579433E-3</v>
      </c>
      <c r="Y59" s="3">
        <v>1.2418840538656912E-3</v>
      </c>
      <c r="Z59" s="3">
        <v>1.3512807444336433E-3</v>
      </c>
      <c r="AA59" s="3">
        <v>1.3486288962595409E-3</v>
      </c>
      <c r="AB59" s="3">
        <v>2.8999999999999998E-3</v>
      </c>
      <c r="AC59" s="3">
        <v>1.1955855830148585E-3</v>
      </c>
      <c r="AD59" s="3">
        <v>4.4118723097804466E-5</v>
      </c>
    </row>
    <row r="60" spans="2:30" ht="15.6" x14ac:dyDescent="0.3">
      <c r="C60" t="s">
        <v>96</v>
      </c>
      <c r="D60" s="2">
        <v>56</v>
      </c>
      <c r="E60" s="2" t="s">
        <v>308</v>
      </c>
      <c r="F60" s="2" t="s">
        <v>309</v>
      </c>
      <c r="G60" s="3">
        <v>7.7400988795962378E-4</v>
      </c>
      <c r="H60" s="3">
        <v>4.8375617997476497E-4</v>
      </c>
      <c r="I60" s="3">
        <v>1.1794826636992099E-3</v>
      </c>
      <c r="J60" s="3">
        <v>4.4645455011967783E-4</v>
      </c>
      <c r="K60" s="3">
        <v>8.811539667477749E-4</v>
      </c>
      <c r="L60" s="3">
        <v>6.0512497460156163E-4</v>
      </c>
      <c r="M60" s="3">
        <v>2.4954850355303531E-4</v>
      </c>
      <c r="N60" s="3">
        <v>6.0811793344220377E-4</v>
      </c>
      <c r="O60" s="3">
        <v>3.1452467139178586E-4</v>
      </c>
      <c r="P60" s="3">
        <v>5.3596727720799575E-4</v>
      </c>
      <c r="R60" s="2">
        <v>56</v>
      </c>
      <c r="S60" s="2" t="s">
        <v>308</v>
      </c>
      <c r="T60" s="2" t="s">
        <v>309</v>
      </c>
      <c r="U60" s="3">
        <v>2.8750000000000005E-2</v>
      </c>
      <c r="V60" s="3">
        <v>4.8911886288570752E-4</v>
      </c>
      <c r="W60" s="3">
        <v>4.1600000000000005E-2</v>
      </c>
      <c r="X60" s="3">
        <v>8.0636423285559576E-4</v>
      </c>
      <c r="Y60" s="3">
        <v>7.1864055368823436E-4</v>
      </c>
      <c r="Z60" s="3">
        <v>7.1595854360378345E-4</v>
      </c>
      <c r="AA60" s="3">
        <v>7.0096781462019859E-4</v>
      </c>
      <c r="AB60" s="3">
        <v>6.7879235839736875E-4</v>
      </c>
      <c r="AC60" s="3">
        <v>8.5971709481726154E-4</v>
      </c>
      <c r="AD60" s="3">
        <v>2.8531995688327508E-5</v>
      </c>
    </row>
    <row r="61" spans="2:30" ht="15.6" x14ac:dyDescent="0.3">
      <c r="C61" t="s">
        <v>96</v>
      </c>
      <c r="D61" s="2">
        <v>57</v>
      </c>
      <c r="E61" s="2" t="s">
        <v>310</v>
      </c>
      <c r="F61" s="2" t="s">
        <v>311</v>
      </c>
      <c r="G61" s="3">
        <v>3.6797770102833257E-4</v>
      </c>
      <c r="H61" s="3">
        <v>2.2998606314270786E-4</v>
      </c>
      <c r="I61" s="3">
        <v>2.9639678487222791E-4</v>
      </c>
      <c r="J61" s="3">
        <v>2.4859691111215433E-4</v>
      </c>
      <c r="K61" s="3">
        <v>4.2909772009838329E-4</v>
      </c>
      <c r="L61" s="3">
        <v>5.5866609591984702E-4</v>
      </c>
      <c r="M61" s="3">
        <v>2.1928772268624939E-4</v>
      </c>
      <c r="N61" s="3">
        <v>4.8054299074487078E-4</v>
      </c>
      <c r="O61" s="3">
        <v>2.9852849837957757E-4</v>
      </c>
      <c r="P61" s="3">
        <v>3.023140148875926E-4</v>
      </c>
      <c r="R61" s="2">
        <v>57</v>
      </c>
      <c r="S61" s="2" t="s">
        <v>310</v>
      </c>
      <c r="T61" s="2" t="s">
        <v>311</v>
      </c>
      <c r="U61" s="3">
        <v>5.8201266667840283E-4</v>
      </c>
      <c r="V61" s="3">
        <v>2.9551225787572246E-4</v>
      </c>
      <c r="W61" s="3">
        <v>4.0587991455075316E-4</v>
      </c>
      <c r="X61" s="3">
        <v>2.9122759710097416E-4</v>
      </c>
      <c r="Y61" s="3">
        <v>4.4939888125521143E-4</v>
      </c>
      <c r="Z61" s="3">
        <v>2.6986458810356555E-4</v>
      </c>
      <c r="AA61" s="3">
        <v>4.7802561627234807E-4</v>
      </c>
      <c r="AB61" s="3">
        <v>4.3009953726729812E-4</v>
      </c>
      <c r="AC61" s="3">
        <v>5.7799015210919645E-4</v>
      </c>
      <c r="AD61" s="3">
        <v>1.1122014362549469E-5</v>
      </c>
    </row>
    <row r="62" spans="2:30" ht="15.6" x14ac:dyDescent="0.3">
      <c r="C62" t="s">
        <v>92</v>
      </c>
      <c r="D62" s="2">
        <v>58</v>
      </c>
      <c r="E62" s="2" t="s">
        <v>312</v>
      </c>
      <c r="F62" s="2" t="s">
        <v>313</v>
      </c>
      <c r="G62" s="3">
        <v>1.4974716152725838E-3</v>
      </c>
      <c r="H62" s="3">
        <v>9.3591975954536487E-4</v>
      </c>
      <c r="I62" s="3">
        <v>1.0109007001719889E-3</v>
      </c>
      <c r="J62" s="3">
        <v>2.140976680754034E-3</v>
      </c>
      <c r="K62" s="3">
        <v>4.29020134198269E-3</v>
      </c>
      <c r="L62" s="3">
        <v>2.6558002385841883E-3</v>
      </c>
      <c r="M62" s="3">
        <v>7.6870155793141699E-4</v>
      </c>
      <c r="N62" s="3">
        <v>5.1110743627145513E-3</v>
      </c>
      <c r="O62" s="3">
        <v>5.006190470602555E-3</v>
      </c>
      <c r="P62" s="3">
        <v>1.9302774816276364E-3</v>
      </c>
      <c r="R62" s="2">
        <v>58</v>
      </c>
      <c r="S62" s="2" t="s">
        <v>312</v>
      </c>
      <c r="T62" s="2" t="s">
        <v>313</v>
      </c>
      <c r="U62" s="3">
        <v>3.7496771672982879E-3</v>
      </c>
      <c r="V62" s="3">
        <v>1.5968077129922158E-3</v>
      </c>
      <c r="W62" s="3">
        <v>1.7373854395594187E-3</v>
      </c>
      <c r="X62" s="3">
        <v>3.7200282107529093E-3</v>
      </c>
      <c r="Y62" s="3">
        <v>3.1727075708011887E-3</v>
      </c>
      <c r="Z62" s="3">
        <v>4.7781894130784581E-3</v>
      </c>
      <c r="AA62" s="3">
        <v>4.2208714230646477E-3</v>
      </c>
      <c r="AB62" s="3">
        <v>2.925601085496039E-3</v>
      </c>
      <c r="AC62" s="3">
        <v>5.7992222724422681E-3</v>
      </c>
      <c r="AD62" s="3">
        <v>2.1160641143367265E-4</v>
      </c>
    </row>
    <row r="63" spans="2:30" ht="15.6" x14ac:dyDescent="0.3">
      <c r="C63">
        <v>561</v>
      </c>
      <c r="D63" s="2">
        <v>59</v>
      </c>
      <c r="E63" s="2" t="s">
        <v>314</v>
      </c>
      <c r="F63" s="2" t="s">
        <v>315</v>
      </c>
      <c r="G63" s="3">
        <v>2.9778357973426709E-3</v>
      </c>
      <c r="H63" s="3">
        <v>1.8611473733391698E-3</v>
      </c>
      <c r="I63" s="3">
        <v>1.3229104509915629E-3</v>
      </c>
      <c r="J63" s="3">
        <v>2.4707402596200506E-3</v>
      </c>
      <c r="K63" s="3">
        <v>3.3337813338320554E-3</v>
      </c>
      <c r="L63" s="3">
        <v>2.4388757683550281E-3</v>
      </c>
      <c r="M63" s="3">
        <v>1.2592909661028006E-3</v>
      </c>
      <c r="N63" s="3">
        <v>1.9662001570292477E-3</v>
      </c>
      <c r="O63" s="3">
        <v>1.147846806882179E-3</v>
      </c>
      <c r="P63" s="3">
        <v>2.998866007084339E-3</v>
      </c>
      <c r="R63" s="2">
        <v>59</v>
      </c>
      <c r="S63" s="2" t="s">
        <v>314</v>
      </c>
      <c r="T63" s="2" t="s">
        <v>315</v>
      </c>
      <c r="U63" s="3">
        <v>1.0491729259914666E-2</v>
      </c>
      <c r="V63" s="3">
        <v>5.9951593458809878E-3</v>
      </c>
      <c r="W63" s="3">
        <v>6.09869577226333E-3</v>
      </c>
      <c r="X63" s="3">
        <v>1.0969932354862988E-2</v>
      </c>
      <c r="Y63" s="3">
        <v>7.2591762051837884E-3</v>
      </c>
      <c r="Z63" s="3">
        <v>8.1858948244939774E-3</v>
      </c>
      <c r="AA63" s="3">
        <v>8.0647224566135645E-3</v>
      </c>
      <c r="AB63" s="3">
        <v>7.9447429079532398E-3</v>
      </c>
      <c r="AC63" s="3">
        <v>7.4973693498166932E-3</v>
      </c>
      <c r="AD63" s="3">
        <v>2.7508475554927715E-4</v>
      </c>
    </row>
    <row r="64" spans="2:30" ht="15.6" x14ac:dyDescent="0.3">
      <c r="C64">
        <v>561</v>
      </c>
      <c r="D64" s="2">
        <v>60</v>
      </c>
      <c r="E64" s="2" t="s">
        <v>316</v>
      </c>
      <c r="F64" s="2" t="s">
        <v>317</v>
      </c>
      <c r="G64" s="3">
        <v>0</v>
      </c>
      <c r="H64" s="3">
        <v>0</v>
      </c>
      <c r="I64" s="3">
        <v>4.6595724344473825E-6</v>
      </c>
      <c r="J64" s="3">
        <v>2.2561058525135831E-6</v>
      </c>
      <c r="K64" s="3">
        <v>5.9595248934321061E-6</v>
      </c>
      <c r="L64" s="3">
        <v>2.8240937964748396E-5</v>
      </c>
      <c r="M64" s="3">
        <v>1.024739484352803E-5</v>
      </c>
      <c r="N64" s="3">
        <v>2.5400469191590095E-5</v>
      </c>
      <c r="O64" s="3">
        <v>2.1119502898113569E-5</v>
      </c>
      <c r="P64" s="3">
        <v>1.2415676861316888E-6</v>
      </c>
      <c r="R64" s="2">
        <v>60</v>
      </c>
      <c r="S64" s="2" t="s">
        <v>316</v>
      </c>
      <c r="T64" s="2" t="s">
        <v>317</v>
      </c>
      <c r="U64" s="3">
        <v>3.0819410724888851E-5</v>
      </c>
      <c r="V64" s="3">
        <v>1.5262946263754481E-5</v>
      </c>
      <c r="W64" s="3">
        <v>1.90786828296931E-5</v>
      </c>
      <c r="X64" s="3">
        <v>5.108164194370377E-6</v>
      </c>
      <c r="Y64" s="3">
        <v>2.7635291026627136E-5</v>
      </c>
      <c r="Z64" s="3">
        <v>5.2145842817530928E-6</v>
      </c>
      <c r="AA64" s="3">
        <v>3.3806003504447059E-5</v>
      </c>
      <c r="AB64" s="3">
        <v>2.4900390288827721E-5</v>
      </c>
      <c r="AC64" s="3">
        <v>3.361552688991742E-5</v>
      </c>
      <c r="AD64" s="3">
        <v>1.418934498436216E-7</v>
      </c>
    </row>
    <row r="65" spans="2:30" ht="15.6" x14ac:dyDescent="0.3">
      <c r="C65">
        <v>561</v>
      </c>
      <c r="D65" s="2">
        <v>61</v>
      </c>
      <c r="E65" s="2" t="s">
        <v>318</v>
      </c>
      <c r="F65" s="2" t="s">
        <v>319</v>
      </c>
      <c r="G65" s="3">
        <v>3.0353832680936801E-3</v>
      </c>
      <c r="H65" s="3">
        <v>1.8971145425585503E-3</v>
      </c>
      <c r="I65" s="3">
        <v>2.2550271887588351E-3</v>
      </c>
      <c r="J65" s="3">
        <v>2.680498905748209E-3</v>
      </c>
      <c r="K65" s="3">
        <v>5.1429682702325459E-3</v>
      </c>
      <c r="L65" s="3">
        <v>3.549183360527404E-3</v>
      </c>
      <c r="M65" s="3">
        <v>1.4729447897104363E-3</v>
      </c>
      <c r="N65" s="3">
        <v>3.727396983705058E-3</v>
      </c>
      <c r="O65" s="3">
        <v>3.4736899890041063E-3</v>
      </c>
      <c r="P65" s="3">
        <v>2.8635104727604563E-3</v>
      </c>
      <c r="R65" s="2">
        <v>61</v>
      </c>
      <c r="S65" s="2" t="s">
        <v>318</v>
      </c>
      <c r="T65" s="2" t="s">
        <v>319</v>
      </c>
      <c r="U65" s="3">
        <v>4.4710743255857444E-3</v>
      </c>
      <c r="V65" s="3">
        <v>2.2946965166707905E-3</v>
      </c>
      <c r="W65" s="3">
        <v>9.6199999999999994E-2</v>
      </c>
      <c r="X65" s="3">
        <v>4.2622909616362578E-3</v>
      </c>
      <c r="Y65" s="3">
        <v>2.5099250710110165E-2</v>
      </c>
      <c r="Z65" s="3">
        <v>4.0478533810815245E-3</v>
      </c>
      <c r="AA65" s="3">
        <v>0.13488210791788288</v>
      </c>
      <c r="AB65" s="3">
        <v>3.6475557635278761E-3</v>
      </c>
      <c r="AC65" s="3">
        <v>4.8549538436450943E-3</v>
      </c>
      <c r="AD65" s="3">
        <v>1.4697888245627873E-4</v>
      </c>
    </row>
    <row r="66" spans="2:30" ht="15.6" x14ac:dyDescent="0.3">
      <c r="B66" t="s">
        <v>116</v>
      </c>
      <c r="C66" t="s">
        <v>397</v>
      </c>
      <c r="D66" s="2">
        <v>62</v>
      </c>
      <c r="E66" s="2" t="s">
        <v>320</v>
      </c>
      <c r="F66" s="2" t="s">
        <v>321</v>
      </c>
      <c r="G66" s="3">
        <v>8.8196702250337676E-4</v>
      </c>
      <c r="H66" s="3">
        <v>5.5122938906461058E-4</v>
      </c>
      <c r="I66" s="3">
        <v>8.6423685638000619E-4</v>
      </c>
      <c r="J66" s="3">
        <v>9.0705461886510556E-4</v>
      </c>
      <c r="K66" s="3">
        <v>1.9883932883699913E-3</v>
      </c>
      <c r="L66" s="3">
        <v>2.2943421718193626E-3</v>
      </c>
      <c r="M66" s="3">
        <v>6.9533737935816779E-4</v>
      </c>
      <c r="N66" s="3">
        <v>3.3790196617053468E-3</v>
      </c>
      <c r="O66" s="3">
        <v>2.8236680601436861E-3</v>
      </c>
      <c r="P66" s="3">
        <v>8.3846084597941572E-4</v>
      </c>
      <c r="R66" s="2">
        <v>62</v>
      </c>
      <c r="S66" s="2" t="s">
        <v>320</v>
      </c>
      <c r="T66" s="2" t="s">
        <v>321</v>
      </c>
      <c r="U66" s="3">
        <v>8.5094714908552777E-3</v>
      </c>
      <c r="V66" s="3">
        <v>2.6862916599476338E-3</v>
      </c>
      <c r="W66" s="3">
        <v>1.5846597492252892E-3</v>
      </c>
      <c r="X66" s="3">
        <v>1.7183846754255769E-3</v>
      </c>
      <c r="Y66" s="3">
        <v>2.2617590155237701E-3</v>
      </c>
      <c r="Z66" s="3">
        <v>7.513277959290846E-3</v>
      </c>
      <c r="AA66" s="3">
        <v>2.7493891883233119E-3</v>
      </c>
      <c r="AB66" s="3">
        <v>4.2906907758978345E-3</v>
      </c>
      <c r="AC66" s="3">
        <v>1.5441921724713063E-2</v>
      </c>
      <c r="AD66" s="3">
        <v>5.3383273272834884E-4</v>
      </c>
    </row>
    <row r="67" spans="2:30" ht="15.6" x14ac:dyDescent="0.3">
      <c r="B67" t="s">
        <v>116</v>
      </c>
      <c r="C67" t="s">
        <v>397</v>
      </c>
      <c r="D67" s="2">
        <v>63</v>
      </c>
      <c r="E67" s="2" t="s">
        <v>322</v>
      </c>
      <c r="F67" s="2" t="s">
        <v>323</v>
      </c>
      <c r="G67" s="3">
        <v>0</v>
      </c>
      <c r="H67" s="3">
        <v>0</v>
      </c>
      <c r="I67" s="3">
        <v>0</v>
      </c>
      <c r="J67" s="3">
        <v>0</v>
      </c>
      <c r="K67" s="3">
        <v>0</v>
      </c>
      <c r="L67" s="3">
        <v>0</v>
      </c>
      <c r="M67" s="3">
        <v>0</v>
      </c>
      <c r="N67" s="3">
        <v>0</v>
      </c>
      <c r="O67" s="3">
        <v>0</v>
      </c>
      <c r="P67" s="3">
        <v>0</v>
      </c>
      <c r="R67" s="2">
        <v>63</v>
      </c>
      <c r="S67" s="2" t="s">
        <v>322</v>
      </c>
      <c r="T67" s="2" t="s">
        <v>323</v>
      </c>
      <c r="U67" s="3">
        <v>0</v>
      </c>
      <c r="V67" s="3">
        <v>0</v>
      </c>
      <c r="W67" s="3">
        <v>0</v>
      </c>
      <c r="X67" s="3">
        <v>0</v>
      </c>
      <c r="Y67" s="3">
        <v>0</v>
      </c>
      <c r="Z67" s="3">
        <v>0</v>
      </c>
      <c r="AA67" s="3">
        <v>0</v>
      </c>
      <c r="AB67" s="3">
        <v>0</v>
      </c>
      <c r="AC67" s="3">
        <v>0</v>
      </c>
      <c r="AD67" s="3">
        <v>0</v>
      </c>
    </row>
    <row r="68" spans="2:30" ht="15.6" x14ac:dyDescent="0.3">
      <c r="C68">
        <v>61</v>
      </c>
      <c r="D68" s="2">
        <v>64</v>
      </c>
      <c r="E68" s="2" t="s">
        <v>324</v>
      </c>
      <c r="F68" s="2" t="s">
        <v>325</v>
      </c>
      <c r="G68" s="3">
        <v>4.1075303888759039E-4</v>
      </c>
      <c r="H68" s="3">
        <v>2.5672064930474403E-4</v>
      </c>
      <c r="I68" s="3">
        <v>2.1832166362955365E-4</v>
      </c>
      <c r="J68" s="3">
        <v>2.2031730566492638E-4</v>
      </c>
      <c r="K68" s="3">
        <v>4.4745427251596001E-4</v>
      </c>
      <c r="L68" s="3">
        <v>2.8543998849316001E-4</v>
      </c>
      <c r="M68" s="3">
        <v>1.1286681407113112E-4</v>
      </c>
      <c r="N68" s="3">
        <v>2.8007626777336368E-4</v>
      </c>
      <c r="O68" s="3">
        <v>1.1738041050548571E-4</v>
      </c>
      <c r="P68" s="3">
        <v>2.7095261647542266E-4</v>
      </c>
      <c r="R68" s="2">
        <v>64</v>
      </c>
      <c r="S68" s="2" t="s">
        <v>324</v>
      </c>
      <c r="T68" s="2" t="s">
        <v>325</v>
      </c>
      <c r="U68" s="3">
        <v>3.5301139170556807E-4</v>
      </c>
      <c r="V68" s="3">
        <v>1.930269746924642E-4</v>
      </c>
      <c r="W68" s="3">
        <v>3.2780524873273756E-4</v>
      </c>
      <c r="X68" s="3">
        <v>3.4012036147577999E-4</v>
      </c>
      <c r="Y68" s="3">
        <v>2.9358853074577953E-4</v>
      </c>
      <c r="Z68" s="3">
        <v>2.785975878878873E-4</v>
      </c>
      <c r="AA68" s="3">
        <v>2.6530466608818798E-4</v>
      </c>
      <c r="AB68" s="3">
        <v>2.612038388880918E-4</v>
      </c>
      <c r="AC68" s="3">
        <v>2.9195758166097554E-4</v>
      </c>
      <c r="AD68" s="3">
        <v>1.0359015385681062E-5</v>
      </c>
    </row>
    <row r="69" spans="2:30" ht="15.6" x14ac:dyDescent="0.3">
      <c r="B69" t="s">
        <v>403</v>
      </c>
      <c r="C69">
        <v>621</v>
      </c>
      <c r="D69" s="2">
        <v>65</v>
      </c>
      <c r="E69" s="2" t="s">
        <v>326</v>
      </c>
      <c r="F69" s="2" t="s">
        <v>327</v>
      </c>
      <c r="G69" s="3">
        <v>6.8095270661681765E-5</v>
      </c>
      <c r="H69" s="3">
        <v>4.255954416355111E-5</v>
      </c>
      <c r="I69" s="3">
        <v>9.3289232471601208E-5</v>
      </c>
      <c r="J69" s="3">
        <v>4.5127546168144961E-5</v>
      </c>
      <c r="K69" s="3">
        <v>7.6197585619521601E-5</v>
      </c>
      <c r="L69" s="3">
        <v>6.5514916833264605E-5</v>
      </c>
      <c r="M69" s="3">
        <v>3.1481849195280703E-5</v>
      </c>
      <c r="N69" s="3">
        <v>4.820449394126891E-5</v>
      </c>
      <c r="O69" s="3">
        <v>3.8666348897435403E-5</v>
      </c>
      <c r="P69" s="3">
        <v>5.6742220891599886E-5</v>
      </c>
      <c r="R69" s="2">
        <v>65</v>
      </c>
      <c r="S69" s="2" t="s">
        <v>326</v>
      </c>
      <c r="T69" s="2" t="s">
        <v>327</v>
      </c>
      <c r="U69" s="3">
        <v>4.4870877530080816E-5</v>
      </c>
      <c r="V69" s="3">
        <v>2.4968462641152027E-5</v>
      </c>
      <c r="W69" s="3">
        <v>3.8071021470864835E-5</v>
      </c>
      <c r="X69" s="3">
        <v>3.9922945423932658E-5</v>
      </c>
      <c r="Y69" s="3">
        <v>3.6975648071225141E-5</v>
      </c>
      <c r="Z69" s="3">
        <v>3.0401747195662957E-5</v>
      </c>
      <c r="AA69" s="3">
        <v>3.5823978306573737E-5</v>
      </c>
      <c r="AB69" s="3">
        <v>3.3998129397085686E-5</v>
      </c>
      <c r="AC69" s="3">
        <v>3.5062815559853996E-5</v>
      </c>
      <c r="AD69" s="3">
        <v>1.0390637244901075E-6</v>
      </c>
    </row>
    <row r="70" spans="2:30" ht="15.6" x14ac:dyDescent="0.3">
      <c r="B70">
        <v>624</v>
      </c>
      <c r="C70">
        <v>623</v>
      </c>
      <c r="D70" s="2">
        <v>66</v>
      </c>
      <c r="E70" s="2" t="s">
        <v>328</v>
      </c>
      <c r="F70" s="2" t="s">
        <v>329</v>
      </c>
      <c r="G70" s="3">
        <v>0</v>
      </c>
      <c r="H70" s="3">
        <v>0</v>
      </c>
      <c r="I70" s="3">
        <v>0</v>
      </c>
      <c r="J70" s="3">
        <v>0</v>
      </c>
      <c r="K70" s="3">
        <v>0</v>
      </c>
      <c r="L70" s="3">
        <v>0</v>
      </c>
      <c r="M70" s="3">
        <v>0</v>
      </c>
      <c r="N70" s="3">
        <v>0</v>
      </c>
      <c r="O70" s="3">
        <v>0</v>
      </c>
      <c r="P70" s="3">
        <v>0</v>
      </c>
      <c r="R70" s="2">
        <v>66</v>
      </c>
      <c r="S70" s="2" t="s">
        <v>328</v>
      </c>
      <c r="T70" s="2" t="s">
        <v>329</v>
      </c>
      <c r="U70" s="3">
        <v>0</v>
      </c>
      <c r="V70" s="3">
        <v>0</v>
      </c>
      <c r="W70" s="3">
        <v>0</v>
      </c>
      <c r="X70" s="3">
        <v>0</v>
      </c>
      <c r="Y70" s="3">
        <v>0</v>
      </c>
      <c r="Z70" s="3">
        <v>0</v>
      </c>
      <c r="AA70" s="3">
        <v>0</v>
      </c>
      <c r="AB70" s="3">
        <v>0</v>
      </c>
      <c r="AC70" s="3">
        <v>0</v>
      </c>
      <c r="AD70" s="3">
        <v>0</v>
      </c>
    </row>
    <row r="71" spans="2:30" ht="15.6" x14ac:dyDescent="0.3">
      <c r="C71" t="s">
        <v>104</v>
      </c>
      <c r="D71" s="2">
        <v>67</v>
      </c>
      <c r="E71" s="2" t="s">
        <v>330</v>
      </c>
      <c r="F71" s="2" t="s">
        <v>331</v>
      </c>
      <c r="G71" s="3">
        <v>1.2800819252432154E-6</v>
      </c>
      <c r="H71" s="3">
        <v>8.0005120327700983E-7</v>
      </c>
      <c r="I71" s="3">
        <v>1.8615040953090095E-6</v>
      </c>
      <c r="J71" s="3">
        <v>2.2305234843725112E-6</v>
      </c>
      <c r="K71" s="3">
        <v>4.4731913594998048E-6</v>
      </c>
      <c r="L71" s="3">
        <v>1.2341085853939698E-5</v>
      </c>
      <c r="M71" s="3">
        <v>3.6557065801923105E-6</v>
      </c>
      <c r="N71" s="3">
        <v>1.1430745058436693E-5</v>
      </c>
      <c r="O71" s="3">
        <v>7.806846767356065E-6</v>
      </c>
      <c r="P71" s="3">
        <v>2.0208734488006111E-6</v>
      </c>
      <c r="R71" s="2">
        <v>67</v>
      </c>
      <c r="S71" s="2" t="s">
        <v>330</v>
      </c>
      <c r="T71" s="2" t="s">
        <v>331</v>
      </c>
      <c r="U71" s="3">
        <v>1.8387551767999128E-5</v>
      </c>
      <c r="V71" s="3">
        <v>6.8926023892706685E-6</v>
      </c>
      <c r="W71" s="3">
        <v>5.8487358310819704E-6</v>
      </c>
      <c r="X71" s="3">
        <v>2.5540820971851885E-6</v>
      </c>
      <c r="Y71" s="3">
        <v>9.0482475281408799E-6</v>
      </c>
      <c r="Z71" s="3">
        <v>1.0950913102095735E-5</v>
      </c>
      <c r="AA71" s="3">
        <v>1.1367093376576665E-5</v>
      </c>
      <c r="AB71" s="3">
        <v>1.1313470925019136E-5</v>
      </c>
      <c r="AC71" s="3">
        <v>2.9065702031607554E-5</v>
      </c>
      <c r="AD71" s="3">
        <v>7.5205864012337741E-7</v>
      </c>
    </row>
    <row r="72" spans="2:30" ht="15.6" x14ac:dyDescent="0.3">
      <c r="C72">
        <v>713</v>
      </c>
      <c r="D72" s="2">
        <v>68</v>
      </c>
      <c r="E72" s="2" t="s">
        <v>332</v>
      </c>
      <c r="F72" s="2" t="s">
        <v>333</v>
      </c>
      <c r="G72" s="3">
        <v>1.4080901177675371E-5</v>
      </c>
      <c r="H72" s="3">
        <v>8.8005632360471087E-6</v>
      </c>
      <c r="I72" s="3">
        <v>3.4127575080665173E-6</v>
      </c>
      <c r="J72" s="3">
        <v>1.2127176139272915E-5</v>
      </c>
      <c r="K72" s="3">
        <v>1.6427718040621269E-5</v>
      </c>
      <c r="L72" s="3">
        <v>1.3955612288529287E-5</v>
      </c>
      <c r="M72" s="3">
        <v>6.6503444165173337E-6</v>
      </c>
      <c r="N72" s="3">
        <v>6.4045689547822979E-6</v>
      </c>
      <c r="O72" s="3">
        <v>5.484294625384838E-6</v>
      </c>
      <c r="P72" s="3">
        <v>1.5400985663082436E-5</v>
      </c>
      <c r="R72" s="2">
        <v>68</v>
      </c>
      <c r="S72" s="2" t="s">
        <v>332</v>
      </c>
      <c r="T72" s="2" t="s">
        <v>333</v>
      </c>
      <c r="U72" s="3">
        <v>1.11744923587757E-6</v>
      </c>
      <c r="V72" s="3">
        <v>2.7670171555063644E-7</v>
      </c>
      <c r="W72" s="3">
        <v>0</v>
      </c>
      <c r="X72" s="3">
        <v>0</v>
      </c>
      <c r="Y72" s="3">
        <v>0</v>
      </c>
      <c r="Z72" s="3">
        <v>1.0429526201523987E-6</v>
      </c>
      <c r="AA72" s="3">
        <v>0</v>
      </c>
      <c r="AB72" s="3">
        <v>4.2569494700097911E-7</v>
      </c>
      <c r="AC72" s="3">
        <v>2.2987527138052871E-6</v>
      </c>
      <c r="AD72" s="3">
        <v>8.5138989400195822E-8</v>
      </c>
    </row>
    <row r="73" spans="2:30" ht="15.6" x14ac:dyDescent="0.3">
      <c r="C73">
        <v>81</v>
      </c>
      <c r="D73" s="2">
        <v>69</v>
      </c>
      <c r="E73" s="2" t="s">
        <v>334</v>
      </c>
      <c r="F73" s="2" t="s">
        <v>335</v>
      </c>
      <c r="G73" s="3">
        <v>1.9850502964864541E-4</v>
      </c>
      <c r="H73" s="3">
        <v>1.2406564353040339E-4</v>
      </c>
      <c r="I73" s="3">
        <v>2.122165443608207E-4</v>
      </c>
      <c r="J73" s="3">
        <v>2.9387302405010029E-4</v>
      </c>
      <c r="K73" s="3">
        <v>6.600064104117367E-4</v>
      </c>
      <c r="L73" s="3">
        <v>4.9061159742054832E-4</v>
      </c>
      <c r="M73" s="3">
        <v>1.7757700923572606E-4</v>
      </c>
      <c r="N73" s="3">
        <v>7.0484732434723297E-4</v>
      </c>
      <c r="O73" s="3">
        <v>7.5261352376852775E-4</v>
      </c>
      <c r="P73" s="3">
        <v>2.4520111692358861E-4</v>
      </c>
      <c r="R73" s="2">
        <v>69</v>
      </c>
      <c r="S73" s="2" t="s">
        <v>334</v>
      </c>
      <c r="T73" s="2" t="s">
        <v>335</v>
      </c>
      <c r="U73" s="3">
        <v>6.5425958530363577E-4</v>
      </c>
      <c r="V73" s="3">
        <v>3.0235024726803542E-4</v>
      </c>
      <c r="W73" s="3">
        <v>3.8046664484907137E-4</v>
      </c>
      <c r="X73" s="3">
        <v>5.4195273557444711E-4</v>
      </c>
      <c r="Y73" s="3">
        <v>6.5207127563459474E-4</v>
      </c>
      <c r="Z73" s="3">
        <v>6.3490012171182463E-4</v>
      </c>
      <c r="AA73" s="3">
        <v>8.4995268376271426E-4</v>
      </c>
      <c r="AB73" s="3">
        <v>5.5367826466248978E-4</v>
      </c>
      <c r="AC73" s="3">
        <v>9.0756663596128239E-4</v>
      </c>
      <c r="AD73" s="3">
        <v>2.4821015477147885E-5</v>
      </c>
    </row>
    <row r="74" spans="2:30" ht="15.6" x14ac:dyDescent="0.3">
      <c r="C74">
        <v>81</v>
      </c>
      <c r="D74" s="2">
        <v>70</v>
      </c>
      <c r="E74" s="2" t="s">
        <v>336</v>
      </c>
      <c r="F74" s="2" t="s">
        <v>337</v>
      </c>
      <c r="G74" s="3">
        <v>2.0368691150691627E-4</v>
      </c>
      <c r="H74" s="3">
        <v>1.2730431969182267E-4</v>
      </c>
      <c r="I74" s="3">
        <v>2.1749040512599509E-4</v>
      </c>
      <c r="J74" s="3">
        <v>5.1081693538433816E-5</v>
      </c>
      <c r="K74" s="3">
        <v>2.1268232523079402E-4</v>
      </c>
      <c r="L74" s="3">
        <v>1.4067268561689667E-4</v>
      </c>
      <c r="M74" s="3">
        <v>3.8528397865522837E-5</v>
      </c>
      <c r="N74" s="3">
        <v>2.1508815488615086E-4</v>
      </c>
      <c r="O74" s="3">
        <v>9.2419723578039971E-5</v>
      </c>
      <c r="P74" s="3">
        <v>6.122624826880524E-5</v>
      </c>
      <c r="R74" s="2">
        <v>70</v>
      </c>
      <c r="S74" s="2" t="s">
        <v>336</v>
      </c>
      <c r="T74" s="2" t="s">
        <v>337</v>
      </c>
      <c r="U74" s="3">
        <v>3.322304854419145E-5</v>
      </c>
      <c r="V74" s="3">
        <v>1.6453319279028146E-5</v>
      </c>
      <c r="W74" s="3">
        <v>1.4549966869201026E-4</v>
      </c>
      <c r="X74" s="3">
        <v>9.3649676896790241E-6</v>
      </c>
      <c r="Y74" s="3">
        <v>8.5858637402183379E-5</v>
      </c>
      <c r="Z74" s="3">
        <v>9.5600711832140032E-6</v>
      </c>
      <c r="AA74" s="3">
        <v>4.0361268958008035E-5</v>
      </c>
      <c r="AB74" s="3">
        <v>2.7914178804612261E-5</v>
      </c>
      <c r="AC74" s="3">
        <v>3.7684141386226552E-5</v>
      </c>
      <c r="AD74" s="3">
        <v>2.6013799137997296E-7</v>
      </c>
    </row>
    <row r="75" spans="2:30" ht="15.6" x14ac:dyDescent="0.3">
      <c r="C75">
        <v>81</v>
      </c>
      <c r="D75" s="2">
        <v>71</v>
      </c>
      <c r="E75" s="2" t="s">
        <v>338</v>
      </c>
      <c r="F75" s="2" t="s">
        <v>339</v>
      </c>
      <c r="G75" s="3">
        <v>3.9780367251427578E-4</v>
      </c>
      <c r="H75" s="3">
        <v>2.4862729532142239E-4</v>
      </c>
      <c r="I75" s="3">
        <v>3.2978953705947055E-4</v>
      </c>
      <c r="J75" s="3">
        <v>2.6718752323943415E-4</v>
      </c>
      <c r="K75" s="3">
        <v>5.0838302024702015E-4</v>
      </c>
      <c r="L75" s="3">
        <v>8.6553963565326648E-4</v>
      </c>
      <c r="M75" s="3">
        <v>3.3980293291302542E-4</v>
      </c>
      <c r="N75" s="3">
        <v>7.7807302810814212E-4</v>
      </c>
      <c r="O75" s="3">
        <v>5.5250187516114283E-4</v>
      </c>
      <c r="P75" s="3">
        <v>3.1106148475259701E-4</v>
      </c>
      <c r="R75" s="2">
        <v>71</v>
      </c>
      <c r="S75" s="2" t="s">
        <v>338</v>
      </c>
      <c r="T75" s="2" t="s">
        <v>339</v>
      </c>
      <c r="U75" s="3">
        <v>9.6608267362818649E-4</v>
      </c>
      <c r="V75" s="3">
        <v>4.781758119454273E-4</v>
      </c>
      <c r="W75" s="3">
        <v>6.4410485515338772E-4</v>
      </c>
      <c r="X75" s="3">
        <v>3.676069819311426E-4</v>
      </c>
      <c r="Y75" s="3">
        <v>7.5911763001068958E-4</v>
      </c>
      <c r="Z75" s="3">
        <v>3.7626480134071223E-4</v>
      </c>
      <c r="AA75" s="3">
        <v>8.3859937517142798E-4</v>
      </c>
      <c r="AB75" s="3">
        <v>7.1993320777795139E-4</v>
      </c>
      <c r="AC75" s="3">
        <v>1.0212849516420684E-3</v>
      </c>
      <c r="AD75" s="3">
        <v>1.6184630782667957E-5</v>
      </c>
    </row>
    <row r="76" spans="2:30" ht="15.6" x14ac:dyDescent="0.3">
      <c r="D76" s="2">
        <v>72</v>
      </c>
      <c r="E76" s="2" t="s">
        <v>340</v>
      </c>
      <c r="F76" s="2" t="s">
        <v>341</v>
      </c>
      <c r="G76" s="3">
        <v>0</v>
      </c>
      <c r="H76" s="3">
        <v>0</v>
      </c>
      <c r="I76" s="3">
        <v>0</v>
      </c>
      <c r="J76" s="3">
        <v>0</v>
      </c>
      <c r="K76" s="3">
        <v>0</v>
      </c>
      <c r="L76" s="3">
        <v>0</v>
      </c>
      <c r="M76" s="3">
        <v>0</v>
      </c>
      <c r="N76" s="3">
        <v>0</v>
      </c>
      <c r="O76" s="3">
        <v>0</v>
      </c>
      <c r="P76" s="3">
        <v>0</v>
      </c>
      <c r="R76" s="2">
        <v>72</v>
      </c>
      <c r="S76" s="2" t="s">
        <v>340</v>
      </c>
      <c r="T76" s="2" t="s">
        <v>341</v>
      </c>
      <c r="U76" s="3">
        <v>0</v>
      </c>
      <c r="V76" s="3">
        <v>0</v>
      </c>
      <c r="W76" s="3">
        <v>0</v>
      </c>
      <c r="X76" s="3">
        <v>0</v>
      </c>
      <c r="Y76" s="3">
        <v>0</v>
      </c>
      <c r="Z76" s="3">
        <v>0</v>
      </c>
      <c r="AA76" s="3">
        <v>0</v>
      </c>
      <c r="AB76" s="3">
        <v>0</v>
      </c>
      <c r="AC76" s="3">
        <v>0</v>
      </c>
      <c r="AD76" s="3">
        <v>0</v>
      </c>
    </row>
    <row r="77" spans="2:30" ht="15.6" x14ac:dyDescent="0.3">
      <c r="R77" s="2"/>
      <c r="S77" s="2"/>
      <c r="T77" s="2"/>
      <c r="U77" s="3"/>
      <c r="V77" s="3"/>
      <c r="W77" s="3"/>
      <c r="X77" s="3"/>
      <c r="Y77" s="3"/>
      <c r="Z77" s="3"/>
      <c r="AA77" s="3"/>
      <c r="AB77" s="3"/>
      <c r="AC77" s="3"/>
      <c r="AD77" s="3"/>
    </row>
  </sheetData>
  <mergeCells count="21">
    <mergeCell ref="U2:AD2"/>
    <mergeCell ref="AA3:AA4"/>
    <mergeCell ref="AB3:AB4"/>
    <mergeCell ref="AC3:AC4"/>
    <mergeCell ref="AD3:AD4"/>
    <mergeCell ref="U3:U4"/>
    <mergeCell ref="V3:V4"/>
    <mergeCell ref="W3:W4"/>
    <mergeCell ref="X3:X4"/>
    <mergeCell ref="Y3:Y4"/>
    <mergeCell ref="Z3:Z4"/>
    <mergeCell ref="G2:P2"/>
    <mergeCell ref="G3:G4"/>
    <mergeCell ref="H3:H4"/>
    <mergeCell ref="I3:I4"/>
    <mergeCell ref="J3:J4"/>
    <mergeCell ref="K3:K4"/>
    <mergeCell ref="L3:L4"/>
    <mergeCell ref="N3:N4"/>
    <mergeCell ref="O3:O4"/>
    <mergeCell ref="P3:P4"/>
  </mergeCell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C31DD1-FC7C-43B9-AA24-CD1FAAF8E2E4}">
  <dimension ref="A1:A39"/>
  <sheetViews>
    <sheetView workbookViewId="0">
      <selection activeCell="B1" sqref="B1"/>
    </sheetView>
  </sheetViews>
  <sheetFormatPr defaultRowHeight="14.4" x14ac:dyDescent="0.3"/>
  <cols>
    <col min="1" max="1" width="40.33203125" customWidth="1"/>
  </cols>
  <sheetData>
    <row r="1" spans="1:1" ht="86.4" x14ac:dyDescent="0.3">
      <c r="A1" s="1" t="s">
        <v>370</v>
      </c>
    </row>
    <row r="38" spans="1:1" x14ac:dyDescent="0.3">
      <c r="A38" t="s">
        <v>177</v>
      </c>
    </row>
    <row r="39" spans="1:1" x14ac:dyDescent="0.3">
      <c r="A39" t="s">
        <v>178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4DC787-168B-4343-8FD4-8DBA4C40A8AE}">
  <dimension ref="A1:A27"/>
  <sheetViews>
    <sheetView workbookViewId="0">
      <selection activeCell="D20" sqref="D20"/>
    </sheetView>
  </sheetViews>
  <sheetFormatPr defaultRowHeight="14.4" x14ac:dyDescent="0.3"/>
  <cols>
    <col min="1" max="1" width="30.33203125" customWidth="1"/>
  </cols>
  <sheetData>
    <row r="1" spans="1:1" ht="86.4" x14ac:dyDescent="0.3">
      <c r="A1" s="1" t="s">
        <v>345</v>
      </c>
    </row>
    <row r="27" spans="1:1" x14ac:dyDescent="0.3">
      <c r="A27" t="s">
        <v>343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C64BF5-A819-42F5-8870-C126D0A87C93}">
  <dimension ref="A1:A3"/>
  <sheetViews>
    <sheetView workbookViewId="0">
      <selection activeCell="E1" sqref="E1"/>
    </sheetView>
  </sheetViews>
  <sheetFormatPr defaultRowHeight="14.4" x14ac:dyDescent="0.3"/>
  <cols>
    <col min="1" max="1" width="31.109375" customWidth="1"/>
  </cols>
  <sheetData>
    <row r="1" spans="1:1" ht="86.4" x14ac:dyDescent="0.3">
      <c r="A1" s="1" t="s">
        <v>346</v>
      </c>
    </row>
    <row r="2" spans="1:1" x14ac:dyDescent="0.3">
      <c r="A2" s="1"/>
    </row>
    <row r="3" spans="1:1" x14ac:dyDescent="0.3">
      <c r="A3" t="s">
        <v>375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04C7A9-AEF7-45BC-90D1-183D6F9469FF}">
  <dimension ref="A1:AF35"/>
  <sheetViews>
    <sheetView zoomScaleNormal="100" workbookViewId="0">
      <pane xSplit="2" ySplit="2" topLeftCell="S3" activePane="bottomRight" state="frozen"/>
      <selection pane="topRight" activeCell="C1" sqref="C1"/>
      <selection pane="bottomLeft" activeCell="A3" sqref="A3"/>
      <selection pane="bottomRight" activeCell="AE13" sqref="AE13"/>
    </sheetView>
  </sheetViews>
  <sheetFormatPr defaultRowHeight="14.4" x14ac:dyDescent="0.3"/>
  <cols>
    <col min="1" max="1" width="20.44140625" customWidth="1"/>
    <col min="2" max="2" width="12.21875" customWidth="1"/>
    <col min="3" max="20" width="8.88671875" customWidth="1"/>
  </cols>
  <sheetData>
    <row r="1" spans="1:32" x14ac:dyDescent="0.3">
      <c r="C1" s="6" t="s">
        <v>35</v>
      </c>
      <c r="F1" s="6" t="s">
        <v>36</v>
      </c>
      <c r="I1" s="6" t="s">
        <v>391</v>
      </c>
      <c r="L1" s="6" t="s">
        <v>25</v>
      </c>
      <c r="O1" s="6" t="s">
        <v>358</v>
      </c>
      <c r="R1" s="6" t="s">
        <v>46</v>
      </c>
      <c r="U1" s="6" t="s">
        <v>355</v>
      </c>
      <c r="X1" s="6" t="s">
        <v>394</v>
      </c>
      <c r="AA1" s="6" t="s">
        <v>389</v>
      </c>
      <c r="AD1" s="6" t="s">
        <v>572</v>
      </c>
    </row>
    <row r="2" spans="1:32" x14ac:dyDescent="0.3">
      <c r="A2" t="s">
        <v>390</v>
      </c>
      <c r="B2" t="s">
        <v>503</v>
      </c>
      <c r="C2" t="s">
        <v>392</v>
      </c>
      <c r="D2" t="s">
        <v>393</v>
      </c>
      <c r="E2" t="s">
        <v>441</v>
      </c>
      <c r="F2" t="s">
        <v>392</v>
      </c>
      <c r="G2" t="s">
        <v>393</v>
      </c>
      <c r="H2" t="s">
        <v>441</v>
      </c>
      <c r="I2" t="s">
        <v>392</v>
      </c>
      <c r="J2" t="s">
        <v>393</v>
      </c>
      <c r="K2" t="s">
        <v>441</v>
      </c>
      <c r="L2" t="s">
        <v>392</v>
      </c>
      <c r="M2" t="s">
        <v>393</v>
      </c>
      <c r="N2" t="s">
        <v>441</v>
      </c>
      <c r="O2" t="s">
        <v>392</v>
      </c>
      <c r="P2" t="s">
        <v>393</v>
      </c>
      <c r="Q2" t="s">
        <v>441</v>
      </c>
      <c r="R2" t="s">
        <v>392</v>
      </c>
      <c r="S2" t="s">
        <v>393</v>
      </c>
      <c r="T2" t="s">
        <v>441</v>
      </c>
      <c r="U2" t="s">
        <v>392</v>
      </c>
      <c r="V2" t="s">
        <v>393</v>
      </c>
      <c r="W2" t="s">
        <v>441</v>
      </c>
      <c r="X2" t="s">
        <v>392</v>
      </c>
      <c r="Y2" t="s">
        <v>393</v>
      </c>
      <c r="Z2" t="s">
        <v>441</v>
      </c>
      <c r="AA2" t="s">
        <v>392</v>
      </c>
      <c r="AB2" t="s">
        <v>393</v>
      </c>
      <c r="AC2" t="s">
        <v>441</v>
      </c>
      <c r="AD2" t="s">
        <v>392</v>
      </c>
      <c r="AE2" t="s">
        <v>393</v>
      </c>
      <c r="AF2" t="s">
        <v>441</v>
      </c>
    </row>
    <row r="3" spans="1:32" x14ac:dyDescent="0.3">
      <c r="A3" t="s">
        <v>7</v>
      </c>
      <c r="B3" t="str">
        <f>VLOOKUP(A3, 'code names'!A:B, 2, FALSE)</f>
        <v>111CA</v>
      </c>
      <c r="C3" s="9">
        <f>AVERAGE('Cost vectors detail'!C4:G4)</f>
        <v>0</v>
      </c>
      <c r="D3" s="9">
        <f>AVERAGE('Cost vectors detail'!H4:I4) * $J$32</f>
        <v>0</v>
      </c>
      <c r="E3" s="9">
        <v>0</v>
      </c>
      <c r="F3" s="9">
        <f>AVERAGE('Cost vectors detail'!J4:N4)</f>
        <v>0</v>
      </c>
      <c r="G3" s="9">
        <f>AVERAGE('Cost vectors detail'!O4:P4)*$J$32</f>
        <v>0</v>
      </c>
      <c r="H3" s="9">
        <v>0</v>
      </c>
      <c r="I3" s="9">
        <f>'Cost vectors'!G3</f>
        <v>0</v>
      </c>
      <c r="J3">
        <f>IFERROR(VLOOKUP(B3, 'gas fuel and opex'!$I$5:$J$16, 2, FALSE), 0)</f>
        <v>0</v>
      </c>
      <c r="K3" s="9">
        <f>'Cost vectors detail'!AD4</f>
        <v>0</v>
      </c>
      <c r="L3" s="9">
        <v>0</v>
      </c>
      <c r="M3">
        <v>0</v>
      </c>
      <c r="N3" s="17">
        <f>'Cost vectors detail'!AF4</f>
        <v>0</v>
      </c>
      <c r="O3" s="9">
        <f>AVERAGE('Cost vectors detail'!Z4:AA4)</f>
        <v>0</v>
      </c>
      <c r="P3" s="9">
        <v>0</v>
      </c>
      <c r="Q3" s="9">
        <v>0.367088607594937</v>
      </c>
      <c r="R3" s="9">
        <f>AVERAGE('Cost vectors detail'!U4:W4)</f>
        <v>0</v>
      </c>
      <c r="S3" s="9">
        <f>AVERAGE('Cost vectors detail'!X4:Y4) * $J$32</f>
        <v>0</v>
      </c>
      <c r="T3" s="9">
        <v>0</v>
      </c>
      <c r="U3" s="9">
        <f>AVERAGE('Cost vectors detail'!Q4:R4)</f>
        <v>0</v>
      </c>
      <c r="V3" s="9">
        <f>AVERAGE('Cost vectors detail'!S4:T4)</f>
        <v>0</v>
      </c>
      <c r="W3" s="9">
        <v>0</v>
      </c>
      <c r="X3" s="9">
        <f>AVERAGE('Cost vectors detail'!AG4:AH4)</f>
        <v>0</v>
      </c>
      <c r="Y3" s="9">
        <f>AVERAGE('Cost vectors detail'!AI4:AJ4)</f>
        <v>0</v>
      </c>
      <c r="Z3" s="9">
        <v>0</v>
      </c>
      <c r="AA3" s="9">
        <f>AVERAGE('Cost vectors detail'!AK4:AL4)</f>
        <v>0</v>
      </c>
      <c r="AB3" s="9">
        <f>AVERAGE('Cost vectors detail'!AM4:AN4)</f>
        <v>0</v>
      </c>
      <c r="AC3">
        <v>0</v>
      </c>
      <c r="AD3" s="9">
        <f>AVERAGE('Cost vectors detail'!AN4:AO4) +AVERAGE('Cost vectors detail'!AO4)</f>
        <v>0</v>
      </c>
      <c r="AE3" s="9">
        <v>0</v>
      </c>
      <c r="AF3">
        <v>0</v>
      </c>
    </row>
    <row r="4" spans="1:32" x14ac:dyDescent="0.3">
      <c r="A4" t="s">
        <v>8</v>
      </c>
      <c r="B4" t="str">
        <f>VLOOKUP(A4, 'code names'!A:B, 2, FALSE)</f>
        <v>113FF</v>
      </c>
      <c r="C4" s="9">
        <f>AVERAGE('Cost vectors detail'!C5:G5)</f>
        <v>0</v>
      </c>
      <c r="D4" s="9">
        <f>AVERAGE('Cost vectors detail'!H5:I5) * $J$32</f>
        <v>0</v>
      </c>
      <c r="E4" s="9">
        <v>0</v>
      </c>
      <c r="F4" s="9">
        <f>AVERAGE('Cost vectors detail'!J5:N5)</f>
        <v>0</v>
      </c>
      <c r="G4" s="9">
        <f>AVERAGE('Cost vectors detail'!O5:P5)*$J$32</f>
        <v>0</v>
      </c>
      <c r="H4" s="9">
        <v>0</v>
      </c>
      <c r="I4" s="9">
        <f>'Cost vectors'!G4</f>
        <v>0</v>
      </c>
      <c r="J4">
        <f>IFERROR(VLOOKUP(B4, 'gas fuel and opex'!$I$5:$J$16, 2, FALSE), 0)</f>
        <v>0</v>
      </c>
      <c r="K4" s="9">
        <f>'Cost vectors detail'!AD5</f>
        <v>0</v>
      </c>
      <c r="L4" s="9">
        <v>0</v>
      </c>
      <c r="M4">
        <v>0</v>
      </c>
      <c r="N4" s="17">
        <f>'Cost vectors detail'!AF5</f>
        <v>0</v>
      </c>
      <c r="O4" s="9">
        <f>AVERAGE('Cost vectors detail'!Z5:AA5)</f>
        <v>0</v>
      </c>
      <c r="P4" s="9">
        <v>0</v>
      </c>
      <c r="Q4" s="9">
        <f>0.367088607594937</f>
        <v>0.367088607594937</v>
      </c>
      <c r="R4" s="9">
        <f>AVERAGE('Cost vectors detail'!U5:W5)</f>
        <v>0</v>
      </c>
      <c r="S4" s="9">
        <f>AVERAGE('Cost vectors detail'!X5:Y5) * $J$32</f>
        <v>0</v>
      </c>
      <c r="T4" s="9">
        <v>0</v>
      </c>
      <c r="U4" s="9">
        <f>AVERAGE('Cost vectors detail'!Q5:R5)</f>
        <v>0</v>
      </c>
      <c r="V4" s="9">
        <f>AVERAGE('Cost vectors detail'!S5:T5)</f>
        <v>0</v>
      </c>
      <c r="W4" s="9">
        <v>0</v>
      </c>
      <c r="X4" s="9">
        <f>AVERAGE('Cost vectors detail'!AG5:AH5)</f>
        <v>0</v>
      </c>
      <c r="Y4" s="9">
        <f>AVERAGE('Cost vectors detail'!AI5:AJ5)</f>
        <v>0</v>
      </c>
      <c r="Z4" s="9">
        <v>0</v>
      </c>
      <c r="AA4" s="9">
        <f>AVERAGE('Cost vectors detail'!AK5:AL5)</f>
        <v>0</v>
      </c>
      <c r="AB4" s="9">
        <f>AVERAGE('Cost vectors detail'!AM5:AN5)</f>
        <v>0</v>
      </c>
      <c r="AC4">
        <v>0</v>
      </c>
      <c r="AD4" s="9">
        <f>AVERAGE('Cost vectors detail'!AN5:AO5)</f>
        <v>0</v>
      </c>
      <c r="AE4" s="9">
        <v>0</v>
      </c>
      <c r="AF4">
        <v>0</v>
      </c>
    </row>
    <row r="5" spans="1:32" x14ac:dyDescent="0.3">
      <c r="A5" t="s">
        <v>9</v>
      </c>
      <c r="B5">
        <f>VLOOKUP(A5, 'code names'!A:B, 2, FALSE)</f>
        <v>211</v>
      </c>
      <c r="C5" s="9">
        <f>AVERAGE('Cost vectors detail'!C6:G6)</f>
        <v>0</v>
      </c>
      <c r="D5" s="9">
        <f>AVERAGE('Cost vectors detail'!H6:I6) * $J$32</f>
        <v>0</v>
      </c>
      <c r="E5" s="9">
        <v>0</v>
      </c>
      <c r="F5" s="9">
        <f>AVERAGE('Cost vectors detail'!J6:N6)</f>
        <v>0</v>
      </c>
      <c r="G5" s="9">
        <f>AVERAGE('Cost vectors detail'!O6:P6)*$J$32</f>
        <v>0</v>
      </c>
      <c r="H5" s="9">
        <v>0</v>
      </c>
      <c r="I5" s="9">
        <f>'Cost vectors'!G5</f>
        <v>0</v>
      </c>
      <c r="J5">
        <f>IFERROR(VLOOKUP(B5, 'gas fuel and opex'!$I$5:$J$16, 2, FALSE), 0)</f>
        <v>0</v>
      </c>
      <c r="K5" s="9">
        <v>0.29633867276887876</v>
      </c>
      <c r="L5" s="9">
        <v>0</v>
      </c>
      <c r="M5">
        <v>0</v>
      </c>
      <c r="N5" s="17">
        <f>'Cost vectors detail'!AF6</f>
        <v>0</v>
      </c>
      <c r="O5" s="9">
        <f>AVERAGE('Cost vectors detail'!Z6:AA6)</f>
        <v>0</v>
      </c>
      <c r="P5" s="9">
        <v>0</v>
      </c>
      <c r="Q5" s="9">
        <v>0.17721518987341772</v>
      </c>
      <c r="R5" s="9">
        <f>AVERAGE('Cost vectors detail'!U6:W6)</f>
        <v>0</v>
      </c>
      <c r="S5" s="9">
        <f>AVERAGE('Cost vectors detail'!X6:Y6) * $J$32</f>
        <v>0</v>
      </c>
      <c r="T5" s="9">
        <v>0</v>
      </c>
      <c r="U5" s="9">
        <f>AVERAGE('Cost vectors detail'!Q6:R6)</f>
        <v>0</v>
      </c>
      <c r="V5" s="9">
        <f>AVERAGE('Cost vectors detail'!S6:T6)</f>
        <v>0</v>
      </c>
      <c r="W5" s="9">
        <v>0</v>
      </c>
      <c r="X5" s="9">
        <f>AVERAGE('Cost vectors detail'!AG6:AH6)</f>
        <v>0</v>
      </c>
      <c r="Y5" s="9">
        <f>AVERAGE('Cost vectors detail'!AI6:AJ6)</f>
        <v>0</v>
      </c>
      <c r="Z5" s="9">
        <v>0</v>
      </c>
      <c r="AA5" s="9">
        <f>AVERAGE('Cost vectors detail'!AK6:AL6)</f>
        <v>0</v>
      </c>
      <c r="AB5" s="9">
        <f>AVERAGE('Cost vectors detail'!AM6:AN6)</f>
        <v>0</v>
      </c>
      <c r="AC5">
        <v>0</v>
      </c>
      <c r="AD5" s="9">
        <f>AVERAGE('Cost vectors detail'!AN6:AO6)</f>
        <v>0</v>
      </c>
      <c r="AE5" s="9">
        <v>0</v>
      </c>
      <c r="AF5">
        <v>0</v>
      </c>
    </row>
    <row r="6" spans="1:32" x14ac:dyDescent="0.3">
      <c r="A6" t="s">
        <v>44</v>
      </c>
      <c r="B6">
        <v>212</v>
      </c>
      <c r="C6" s="9">
        <f>AVERAGE('Cost vectors detail'!C7:G7)</f>
        <v>0</v>
      </c>
      <c r="D6" s="9">
        <f>AVERAGE('Cost vectors detail'!H7:I7) * $J$32</f>
        <v>0</v>
      </c>
      <c r="E6" s="9">
        <v>0</v>
      </c>
      <c r="F6" s="9">
        <f>AVERAGE('Cost vectors detail'!J7:N7)</f>
        <v>0</v>
      </c>
      <c r="G6" s="9">
        <f>AVERAGE('Cost vectors detail'!O7:P7)*$J$32</f>
        <v>0</v>
      </c>
      <c r="H6" s="9">
        <v>0</v>
      </c>
      <c r="I6" s="9">
        <f>'Cost vectors'!G6</f>
        <v>0</v>
      </c>
      <c r="J6">
        <f>IFERROR(VLOOKUP(B6, 'gas fuel and opex'!$I$5:$J$16, 2, FALSE), 0)</f>
        <v>0</v>
      </c>
      <c r="K6">
        <v>0</v>
      </c>
      <c r="L6" s="9">
        <v>0</v>
      </c>
      <c r="M6">
        <v>0</v>
      </c>
      <c r="N6" s="17">
        <f>'Cost vectors detail'!AF7</f>
        <v>0.5</v>
      </c>
      <c r="O6" s="9">
        <f>AVERAGE('Cost vectors detail'!Z7:AA7)</f>
        <v>0</v>
      </c>
      <c r="P6" s="9">
        <v>0</v>
      </c>
      <c r="Q6" s="9">
        <v>0</v>
      </c>
      <c r="R6" s="9">
        <f>AVERAGE('Cost vectors detail'!U7:W7)</f>
        <v>2.9166666666666664E-2</v>
      </c>
      <c r="S6" s="9">
        <f>AVERAGE('Cost vectors detail'!X7:Y7) * $J$32</f>
        <v>0</v>
      </c>
      <c r="T6" s="9">
        <v>0</v>
      </c>
      <c r="U6" s="9">
        <f>AVERAGE('Cost vectors detail'!Q7:R7)</f>
        <v>0</v>
      </c>
      <c r="V6" s="9">
        <f>AVERAGE('Cost vectors detail'!S7:T7)</f>
        <v>0</v>
      </c>
      <c r="W6" s="9">
        <v>0</v>
      </c>
      <c r="X6" s="9">
        <f>AVERAGE('Cost vectors detail'!AG7:AH7)</f>
        <v>0</v>
      </c>
      <c r="Y6" s="9">
        <f>AVERAGE('Cost vectors detail'!AI7:AJ7)</f>
        <v>0</v>
      </c>
      <c r="Z6" s="9">
        <v>0</v>
      </c>
      <c r="AA6" s="9">
        <f>AVERAGE('Cost vectors detail'!AK7:AL7)</f>
        <v>0</v>
      </c>
      <c r="AB6" s="9">
        <f>AVERAGE('Cost vectors detail'!AM7:AN7)</f>
        <v>0</v>
      </c>
      <c r="AC6">
        <v>0</v>
      </c>
      <c r="AD6" s="9">
        <f>AVERAGE('Cost vectors detail'!AN7:AO7)</f>
        <v>0</v>
      </c>
      <c r="AE6" s="9">
        <v>0</v>
      </c>
      <c r="AF6">
        <v>0</v>
      </c>
    </row>
    <row r="7" spans="1:32" x14ac:dyDescent="0.3">
      <c r="A7" t="s">
        <v>45</v>
      </c>
      <c r="B7">
        <v>213</v>
      </c>
      <c r="C7" s="9">
        <f>AVERAGE('Cost vectors detail'!C8:G8)</f>
        <v>0</v>
      </c>
      <c r="D7" s="9">
        <f>AVERAGE('Cost vectors detail'!H8:I8) * $J$32</f>
        <v>0</v>
      </c>
      <c r="E7" s="9">
        <v>0</v>
      </c>
      <c r="F7" s="9">
        <f>AVERAGE('Cost vectors detail'!J8:N8)</f>
        <v>0</v>
      </c>
      <c r="G7" s="9">
        <f>AVERAGE('Cost vectors detail'!O8:P8)*$J$32</f>
        <v>0</v>
      </c>
      <c r="H7" s="9">
        <v>0</v>
      </c>
      <c r="I7" s="9">
        <f>'Cost vectors'!G7</f>
        <v>0</v>
      </c>
      <c r="J7">
        <f>IFERROR(VLOOKUP(B7, 'gas fuel and opex'!$I$5:$J$16, 2, FALSE), 0)</f>
        <v>0</v>
      </c>
      <c r="K7" s="9">
        <v>0.33409610983981697</v>
      </c>
      <c r="L7" s="9">
        <v>0</v>
      </c>
      <c r="M7">
        <v>0</v>
      </c>
      <c r="N7" s="17">
        <f>'Cost vectors detail'!AF8</f>
        <v>0</v>
      </c>
      <c r="O7" s="9">
        <f>AVERAGE('Cost vectors detail'!Z8:AA8)</f>
        <v>0</v>
      </c>
      <c r="P7" s="9">
        <v>0</v>
      </c>
      <c r="Q7" s="9">
        <v>0</v>
      </c>
      <c r="R7" s="9">
        <f>AVERAGE('Cost vectors detail'!U8:W8)</f>
        <v>0.22583333333333333</v>
      </c>
      <c r="S7" s="9">
        <f>AVERAGE('Cost vectors detail'!X8:Y8) * $J$32</f>
        <v>0</v>
      </c>
      <c r="T7" s="9">
        <v>0</v>
      </c>
      <c r="U7" s="9">
        <f>AVERAGE('Cost vectors detail'!Q8:R8)</f>
        <v>0</v>
      </c>
      <c r="V7" s="9">
        <f>AVERAGE('Cost vectors detail'!S8:T8)</f>
        <v>0</v>
      </c>
      <c r="W7" s="9">
        <v>0</v>
      </c>
      <c r="X7" s="9">
        <f>AVERAGE('Cost vectors detail'!AG8:AH8)</f>
        <v>0</v>
      </c>
      <c r="Y7" s="9">
        <f>AVERAGE('Cost vectors detail'!AI8:AJ8)</f>
        <v>0</v>
      </c>
      <c r="Z7" s="9">
        <v>0</v>
      </c>
      <c r="AA7" s="9">
        <f>AVERAGE('Cost vectors detail'!AK8:AL8)</f>
        <v>0.2692013666453128</v>
      </c>
      <c r="AB7" s="9">
        <f>AVERAGE('Cost vectors detail'!AM8:AN8)</f>
        <v>0.2692013666453128</v>
      </c>
      <c r="AC7">
        <v>0</v>
      </c>
      <c r="AD7" s="9">
        <f>AVERAGE('Cost vectors detail'!AN8:AO8)</f>
        <v>0.12443946188340807</v>
      </c>
      <c r="AE7" s="9">
        <v>0</v>
      </c>
      <c r="AF7">
        <v>0</v>
      </c>
    </row>
    <row r="8" spans="1:32" x14ac:dyDescent="0.3">
      <c r="A8" t="s">
        <v>52</v>
      </c>
      <c r="B8">
        <v>22</v>
      </c>
      <c r="C8" s="9">
        <f>AVERAGE('Cost vectors detail'!C9:G9)</f>
        <v>0</v>
      </c>
      <c r="D8" s="9">
        <f>AVERAGE('Cost vectors detail'!H9:I9) * $J$32</f>
        <v>4.4508873404265827E-2</v>
      </c>
      <c r="E8" s="9">
        <v>0</v>
      </c>
      <c r="F8" s="9">
        <f>AVERAGE('Cost vectors detail'!J9:N9)</f>
        <v>0</v>
      </c>
      <c r="G8" s="9">
        <f>AVERAGE('Cost vectors detail'!O9:P9)*$J$32</f>
        <v>4.4508873404265827E-2</v>
      </c>
      <c r="H8" s="9">
        <v>0</v>
      </c>
      <c r="I8" s="9">
        <f>'Cost vectors'!G8</f>
        <v>0</v>
      </c>
      <c r="J8" s="12">
        <v>7.594504961996093E-2</v>
      </c>
      <c r="K8" s="9">
        <v>0</v>
      </c>
      <c r="L8" s="9">
        <v>0</v>
      </c>
      <c r="M8" s="12">
        <v>7.594504961996093E-2</v>
      </c>
      <c r="N8" s="17">
        <f>'Cost vectors detail'!AF9</f>
        <v>0</v>
      </c>
      <c r="O8" s="9">
        <f>AVERAGE('Cost vectors detail'!Z9:AA9)</f>
        <v>0</v>
      </c>
      <c r="P8" s="9">
        <v>2.354188345349597E-2</v>
      </c>
      <c r="Q8" s="9">
        <v>0</v>
      </c>
      <c r="R8" s="9">
        <f>AVERAGE('Cost vectors detail'!U9:W9)</f>
        <v>0</v>
      </c>
      <c r="S8" s="9">
        <f>AVERAGE('Cost vectors detail'!X9:Y9) * $J$32</f>
        <v>1.780354936170633E-2</v>
      </c>
      <c r="T8" s="9">
        <v>0</v>
      </c>
      <c r="U8" s="9">
        <f>AVERAGE('Cost vectors detail'!Q9:R9)</f>
        <v>0</v>
      </c>
      <c r="V8" s="9">
        <f>AVERAGE('Cost vectors detail'!S9:T9)</f>
        <v>0.4</v>
      </c>
      <c r="W8" s="9">
        <v>0</v>
      </c>
      <c r="X8" s="9">
        <f>AVERAGE('Cost vectors detail'!AG9:AH9)</f>
        <v>0</v>
      </c>
      <c r="Y8" s="9">
        <f>AVERAGE('Cost vectors detail'!AI9:AJ9)</f>
        <v>0</v>
      </c>
      <c r="Z8" s="9">
        <v>0</v>
      </c>
      <c r="AA8" s="9">
        <f>AVERAGE('Cost vectors detail'!AK9:AL9)</f>
        <v>0</v>
      </c>
      <c r="AB8" s="9">
        <f>AVERAGE('Cost vectors detail'!AM9:AN9)</f>
        <v>0</v>
      </c>
      <c r="AC8">
        <v>0</v>
      </c>
      <c r="AD8" s="9">
        <f>AVERAGE('Cost vectors detail'!AN9:AO9)</f>
        <v>0</v>
      </c>
      <c r="AE8" s="9">
        <v>0</v>
      </c>
      <c r="AF8">
        <v>0</v>
      </c>
    </row>
    <row r="9" spans="1:32" x14ac:dyDescent="0.3">
      <c r="A9" t="s">
        <v>10</v>
      </c>
      <c r="B9">
        <v>23</v>
      </c>
      <c r="C9" s="9">
        <f>AVERAGE('Cost vectors detail'!C10:G10)</f>
        <v>0.25019999999999998</v>
      </c>
      <c r="D9" s="9">
        <f>AVERAGE('Cost vectors detail'!H10:I10) * $J$32</f>
        <v>4.8069583276607097E-2</v>
      </c>
      <c r="E9" s="9">
        <v>0</v>
      </c>
      <c r="F9" s="9">
        <f>AVERAGE('Cost vectors detail'!J10:N10)</f>
        <v>0.20196</v>
      </c>
      <c r="G9" s="9">
        <f>AVERAGE('Cost vectors detail'!O10:P10)*$J$32</f>
        <v>4.4508873404265827E-2</v>
      </c>
      <c r="H9" s="9">
        <v>0</v>
      </c>
      <c r="I9" s="9">
        <f>'Cost vectors'!G9</f>
        <v>7.0000000000000007E-2</v>
      </c>
      <c r="J9" s="12">
        <v>2.8849848503289425E-2</v>
      </c>
      <c r="K9" s="9">
        <f>'Cost vectors detail'!AD10</f>
        <v>0</v>
      </c>
      <c r="L9" s="9">
        <v>0</v>
      </c>
      <c r="M9" s="12">
        <v>2.8849848503289425E-2</v>
      </c>
      <c r="N9" s="17">
        <f>'Cost vectors detail'!AF10</f>
        <v>0</v>
      </c>
      <c r="O9" s="9">
        <f>AVERAGE('Cost vectors detail'!Z10:AA10)</f>
        <v>0.35</v>
      </c>
      <c r="P9" s="9">
        <v>5.8854708633739924E-3</v>
      </c>
      <c r="Q9" s="9">
        <v>0</v>
      </c>
      <c r="R9" s="9">
        <f>AVERAGE('Cost vectors detail'!U10:W10)</f>
        <v>0.15</v>
      </c>
      <c r="S9" s="9">
        <f>AVERAGE('Cost vectors detail'!X10:Y10) * $J$32</f>
        <v>8.9017746808531653E-2</v>
      </c>
      <c r="T9" s="9">
        <v>0</v>
      </c>
      <c r="U9" s="9">
        <f>AVERAGE('Cost vectors detail'!Q10:R10)</f>
        <v>0.39</v>
      </c>
      <c r="V9" s="9">
        <f>AVERAGE('Cost vectors detail'!S10:T10)</f>
        <v>0</v>
      </c>
      <c r="W9" s="9">
        <v>0</v>
      </c>
      <c r="X9" s="9">
        <f>AVERAGE('Cost vectors detail'!AG10:AH10)</f>
        <v>8.7543859649122813E-2</v>
      </c>
      <c r="Y9" s="9">
        <f>AVERAGE('Cost vectors detail'!AI10:AJ10)</f>
        <v>8.7543859649122813E-2</v>
      </c>
      <c r="Z9" s="9">
        <v>0</v>
      </c>
      <c r="AA9" s="9">
        <f>AVERAGE('Cost vectors detail'!AK10:AL10)</f>
        <v>0.15927055306427504</v>
      </c>
      <c r="AB9" s="9">
        <f>AVERAGE('Cost vectors detail'!AM10:AN10)</f>
        <v>0.15927055306427504</v>
      </c>
      <c r="AC9">
        <v>0</v>
      </c>
      <c r="AD9" s="9">
        <f>AVERAGE('Cost vectors detail'!AN10:AO10)</f>
        <v>6.4277683135575747E-2</v>
      </c>
      <c r="AE9" s="9">
        <v>0</v>
      </c>
      <c r="AF9">
        <v>0</v>
      </c>
    </row>
    <row r="10" spans="1:32" x14ac:dyDescent="0.3">
      <c r="A10" t="s">
        <v>43</v>
      </c>
      <c r="B10">
        <f>VLOOKUP(A10, 'code names'!A:B, 2, FALSE)</f>
        <v>324</v>
      </c>
      <c r="C10" s="9">
        <f>AVERAGE('Cost vectors detail'!C11:G11)</f>
        <v>0</v>
      </c>
      <c r="D10" s="9">
        <f>AVERAGE('Cost vectors detail'!H11:I11) * $J$32</f>
        <v>0</v>
      </c>
      <c r="E10" s="9">
        <v>0</v>
      </c>
      <c r="F10" s="9">
        <f>AVERAGE('Cost vectors detail'!J11:N11)</f>
        <v>0</v>
      </c>
      <c r="G10" s="9">
        <f>AVERAGE('Cost vectors detail'!O11:P11)*$J$32</f>
        <v>0</v>
      </c>
      <c r="H10" s="9">
        <v>0</v>
      </c>
      <c r="I10" s="9">
        <f>'Cost vectors'!G10</f>
        <v>0</v>
      </c>
      <c r="J10">
        <f>IFERROR(VLOOKUP(B10, 'gas fuel and opex'!$I$5:$J$16, 2, FALSE), 0)</f>
        <v>0</v>
      </c>
      <c r="K10" s="9">
        <v>0.29633867276887876</v>
      </c>
      <c r="L10" s="9">
        <v>0</v>
      </c>
      <c r="M10">
        <v>0</v>
      </c>
      <c r="N10" s="17">
        <f>'Cost vectors detail'!AF11</f>
        <v>0.5</v>
      </c>
      <c r="O10" s="9">
        <f>AVERAGE('Cost vectors detail'!Z11:AA11)</f>
        <v>0</v>
      </c>
      <c r="P10" s="9">
        <v>0</v>
      </c>
      <c r="Q10" s="9">
        <v>8.8607594936708861E-2</v>
      </c>
      <c r="R10" s="9">
        <f>AVERAGE('Cost vectors detail'!U11:W11)</f>
        <v>0</v>
      </c>
      <c r="S10" s="9">
        <f>AVERAGE('Cost vectors detail'!X11:Y11) * $J$32</f>
        <v>0</v>
      </c>
      <c r="T10" s="9">
        <v>0</v>
      </c>
      <c r="U10" s="9">
        <f>AVERAGE('Cost vectors detail'!Q11:R11)</f>
        <v>0</v>
      </c>
      <c r="V10" s="9">
        <f>AVERAGE('Cost vectors detail'!S11:T11)</f>
        <v>0</v>
      </c>
      <c r="W10" s="9">
        <v>0</v>
      </c>
      <c r="X10" s="9">
        <f>AVERAGE('Cost vectors detail'!AG11:AH11)</f>
        <v>0</v>
      </c>
      <c r="Y10" s="9">
        <f>AVERAGE('Cost vectors detail'!AI11:AJ11)</f>
        <v>0</v>
      </c>
      <c r="Z10" s="9">
        <v>0</v>
      </c>
      <c r="AA10" s="9">
        <f>AVERAGE('Cost vectors detail'!AK11:AL11)</f>
        <v>0</v>
      </c>
      <c r="AB10" s="9">
        <f>AVERAGE('Cost vectors detail'!AM11:AN11)</f>
        <v>0</v>
      </c>
      <c r="AC10">
        <v>0</v>
      </c>
      <c r="AD10" s="9">
        <f>AVERAGE('Cost vectors detail'!AN11:AO11)</f>
        <v>0</v>
      </c>
      <c r="AE10" s="9">
        <v>0</v>
      </c>
      <c r="AF10">
        <v>0</v>
      </c>
    </row>
    <row r="11" spans="1:32" x14ac:dyDescent="0.3">
      <c r="A11" t="s">
        <v>34</v>
      </c>
      <c r="B11">
        <f>VLOOKUP(A11, 'code names'!A:B, 2, FALSE)</f>
        <v>325</v>
      </c>
      <c r="C11" s="9">
        <f>AVERAGE('Cost vectors detail'!C12:G12)</f>
        <v>0</v>
      </c>
      <c r="D11" s="9">
        <f>AVERAGE('Cost vectors detail'!H12:I12) * $J$32</f>
        <v>0</v>
      </c>
      <c r="E11" s="9">
        <v>0</v>
      </c>
      <c r="F11" s="9">
        <f>AVERAGE('Cost vectors detail'!J12:N12)</f>
        <v>0</v>
      </c>
      <c r="G11" s="9">
        <f>AVERAGE('Cost vectors detail'!O12:P12)*$J$32</f>
        <v>0</v>
      </c>
      <c r="H11" s="9">
        <v>0</v>
      </c>
      <c r="I11" s="9">
        <f>'Cost vectors'!G11</f>
        <v>0</v>
      </c>
      <c r="J11" s="12">
        <v>7.967303034484596E-3</v>
      </c>
      <c r="K11" s="9">
        <f>'Cost vectors detail'!AD12</f>
        <v>0</v>
      </c>
      <c r="L11" s="9">
        <v>0</v>
      </c>
      <c r="M11" s="12">
        <v>7.967303034484596E-3</v>
      </c>
      <c r="N11" s="17">
        <f>'Cost vectors detail'!AF12</f>
        <v>0</v>
      </c>
      <c r="O11" s="9">
        <f>AVERAGE('Cost vectors detail'!Z12:AA12)</f>
        <v>0</v>
      </c>
      <c r="P11" s="9">
        <v>0</v>
      </c>
      <c r="Q11" s="9">
        <v>0</v>
      </c>
      <c r="R11" s="9">
        <f>AVERAGE('Cost vectors detail'!U12:W12)</f>
        <v>0</v>
      </c>
      <c r="S11" s="9">
        <f>AVERAGE('Cost vectors detail'!X12:Y12) * $J$32</f>
        <v>0</v>
      </c>
      <c r="T11" s="9">
        <v>0</v>
      </c>
      <c r="U11" s="9">
        <f>AVERAGE('Cost vectors detail'!Q12:R12)</f>
        <v>0</v>
      </c>
      <c r="V11" s="9">
        <f>AVERAGE('Cost vectors detail'!S12:T12)</f>
        <v>0</v>
      </c>
      <c r="W11" s="9">
        <v>0</v>
      </c>
      <c r="X11" s="9">
        <f>AVERAGE('Cost vectors detail'!AG12:AH12)</f>
        <v>0</v>
      </c>
      <c r="Y11" s="9">
        <f>AVERAGE('Cost vectors detail'!AI12:AJ12)</f>
        <v>0</v>
      </c>
      <c r="Z11" s="9">
        <v>0</v>
      </c>
      <c r="AA11" s="9">
        <f>AVERAGE('Cost vectors detail'!AK12:AL12)</f>
        <v>0</v>
      </c>
      <c r="AB11" s="9">
        <f>AVERAGE('Cost vectors detail'!AM12:AN12)</f>
        <v>0</v>
      </c>
      <c r="AC11">
        <v>0</v>
      </c>
      <c r="AD11" s="9">
        <f>AVERAGE('Cost vectors detail'!AN12:AO12)</f>
        <v>0</v>
      </c>
      <c r="AE11" s="9">
        <v>0</v>
      </c>
      <c r="AF11">
        <v>0</v>
      </c>
    </row>
    <row r="12" spans="1:32" x14ac:dyDescent="0.3">
      <c r="A12" t="s">
        <v>407</v>
      </c>
      <c r="B12">
        <v>326</v>
      </c>
      <c r="C12" s="9">
        <f>AVERAGE('Cost vectors detail'!C13:G13)</f>
        <v>4.8000000000000001E-2</v>
      </c>
      <c r="D12" s="9">
        <f>AVERAGE('Cost vectors detail'!H13:I13) * $J$32</f>
        <v>8.901774680853165E-3</v>
      </c>
      <c r="E12" s="9">
        <v>0</v>
      </c>
      <c r="F12" s="9">
        <f>AVERAGE('Cost vectors detail'!J13:N13)</f>
        <v>0</v>
      </c>
      <c r="G12" s="9">
        <f>AVERAGE('Cost vectors detail'!O13:P13)*$J$32</f>
        <v>0</v>
      </c>
      <c r="H12" s="9">
        <v>0</v>
      </c>
      <c r="I12" s="9">
        <f>'Cost vectors'!G12</f>
        <v>0</v>
      </c>
      <c r="J12">
        <f>IFERROR(VLOOKUP(B12, 'gas fuel and opex'!$I$5:$J$16, 2, FALSE), 0)</f>
        <v>0</v>
      </c>
      <c r="K12" s="9">
        <f>'Cost vectors detail'!AD13</f>
        <v>0</v>
      </c>
      <c r="L12" s="9">
        <v>0</v>
      </c>
      <c r="M12">
        <v>0</v>
      </c>
      <c r="N12" s="17">
        <f>'Cost vectors detail'!AF13</f>
        <v>0</v>
      </c>
      <c r="O12" s="9">
        <f>AVERAGE('Cost vectors detail'!Z13:AA13)</f>
        <v>0</v>
      </c>
      <c r="P12" s="9">
        <v>0</v>
      </c>
      <c r="Q12" s="9">
        <v>0</v>
      </c>
      <c r="R12" s="9">
        <f>AVERAGE('Cost vectors detail'!U13:W13)</f>
        <v>0</v>
      </c>
      <c r="S12" s="9">
        <f>AVERAGE('Cost vectors detail'!X13:Y13) * $J$32</f>
        <v>0</v>
      </c>
      <c r="T12" s="9">
        <v>0</v>
      </c>
      <c r="U12" s="9">
        <f>AVERAGE('Cost vectors detail'!Q13:R13)</f>
        <v>0</v>
      </c>
      <c r="V12" s="9">
        <f>AVERAGE('Cost vectors detail'!S13:T13)</f>
        <v>0</v>
      </c>
      <c r="W12" s="9">
        <v>0</v>
      </c>
      <c r="X12" s="9">
        <f>AVERAGE('Cost vectors detail'!AG13:AH13)</f>
        <v>0</v>
      </c>
      <c r="Y12" s="9">
        <f>AVERAGE('Cost vectors detail'!AI13:AJ13)</f>
        <v>0</v>
      </c>
      <c r="Z12" s="9">
        <v>0</v>
      </c>
      <c r="AA12" s="9">
        <f>AVERAGE('Cost vectors detail'!AK13:AL13)</f>
        <v>0</v>
      </c>
      <c r="AB12" s="9">
        <f>AVERAGE('Cost vectors detail'!AM13:AN13)</f>
        <v>0</v>
      </c>
      <c r="AC12">
        <v>0</v>
      </c>
      <c r="AD12" s="9">
        <f>AVERAGE('Cost vectors detail'!AN13:AO13)</f>
        <v>0</v>
      </c>
      <c r="AE12" s="9">
        <v>0</v>
      </c>
      <c r="AF12">
        <v>0</v>
      </c>
    </row>
    <row r="13" spans="1:32" x14ac:dyDescent="0.3">
      <c r="A13" t="s">
        <v>47</v>
      </c>
      <c r="B13">
        <v>327</v>
      </c>
      <c r="C13" s="9">
        <f>AVERAGE('Cost vectors detail'!C14:G14)</f>
        <v>3.7999999999999999E-2</v>
      </c>
      <c r="D13" s="9">
        <f>AVERAGE('Cost vectors detail'!H14:I14) * $J$32</f>
        <v>0</v>
      </c>
      <c r="E13" s="9">
        <v>0</v>
      </c>
      <c r="F13" s="9">
        <f>AVERAGE('Cost vectors detail'!J14:N14)</f>
        <v>3.3960000000000004E-2</v>
      </c>
      <c r="G13" s="9">
        <f>AVERAGE('Cost vectors detail'!O14:P14)*$J$32</f>
        <v>0</v>
      </c>
      <c r="H13" s="9">
        <v>0</v>
      </c>
      <c r="I13" s="9">
        <f>'Cost vectors'!G13</f>
        <v>0</v>
      </c>
      <c r="J13">
        <f>IFERROR(VLOOKUP(B13, 'gas fuel and opex'!$I$5:$J$16, 2, FALSE), 0)</f>
        <v>0</v>
      </c>
      <c r="K13" s="9">
        <f>'Cost vectors detail'!AD14</f>
        <v>0</v>
      </c>
      <c r="L13" s="9">
        <v>0</v>
      </c>
      <c r="M13">
        <v>0</v>
      </c>
      <c r="N13" s="17">
        <f>'Cost vectors detail'!AF14</f>
        <v>0</v>
      </c>
      <c r="O13" s="9">
        <f>AVERAGE('Cost vectors detail'!Z14:AA14)</f>
        <v>0</v>
      </c>
      <c r="P13" s="9">
        <v>0</v>
      </c>
      <c r="Q13" s="9">
        <v>0</v>
      </c>
      <c r="R13" s="9">
        <f>AVERAGE('Cost vectors detail'!U14:W14)</f>
        <v>0</v>
      </c>
      <c r="S13" s="9">
        <f>AVERAGE('Cost vectors detail'!X14:Y14) * $J$32</f>
        <v>0</v>
      </c>
      <c r="T13" s="9">
        <v>0</v>
      </c>
      <c r="U13" s="9">
        <f>AVERAGE('Cost vectors detail'!Q14:R14)</f>
        <v>0</v>
      </c>
      <c r="V13" s="9">
        <f>AVERAGE('Cost vectors detail'!S14:T14)</f>
        <v>0</v>
      </c>
      <c r="W13" s="9">
        <v>0</v>
      </c>
      <c r="X13" s="9">
        <f>AVERAGE('Cost vectors detail'!AG14:AH14)</f>
        <v>0</v>
      </c>
      <c r="Y13" s="9">
        <f>AVERAGE('Cost vectors detail'!AI14:AJ14)</f>
        <v>0</v>
      </c>
      <c r="Z13" s="9">
        <v>0</v>
      </c>
      <c r="AA13" s="9">
        <f>AVERAGE('Cost vectors detail'!AK14:AL14)</f>
        <v>0</v>
      </c>
      <c r="AB13" s="9">
        <f>AVERAGE('Cost vectors detail'!AM14:AN14)</f>
        <v>0</v>
      </c>
      <c r="AC13">
        <v>0</v>
      </c>
      <c r="AD13" s="9">
        <f>AVERAGE('Cost vectors detail'!AN14:AO14)</f>
        <v>2.3965239652396525E-2</v>
      </c>
      <c r="AE13" s="9">
        <v>0</v>
      </c>
      <c r="AF13">
        <v>0</v>
      </c>
    </row>
    <row r="14" spans="1:32" x14ac:dyDescent="0.3">
      <c r="A14" t="s">
        <v>1</v>
      </c>
      <c r="B14">
        <v>332</v>
      </c>
      <c r="C14" s="9">
        <f>AVERAGE('Cost vectors detail'!C15:G15)</f>
        <v>0.18000000000000002</v>
      </c>
      <c r="D14" s="9">
        <f>AVERAGE('Cost vectors detail'!H15:I15) * $J$32</f>
        <v>0</v>
      </c>
      <c r="E14" s="9">
        <v>0</v>
      </c>
      <c r="F14" s="9">
        <f>AVERAGE('Cost vectors detail'!J15:N15)</f>
        <v>0.22696</v>
      </c>
      <c r="G14" s="9">
        <f>AVERAGE('Cost vectors detail'!O15:P15)*$J$32</f>
        <v>0</v>
      </c>
      <c r="H14" s="9">
        <v>0</v>
      </c>
      <c r="I14" s="9">
        <f>'Cost vectors'!G14</f>
        <v>0</v>
      </c>
      <c r="J14">
        <f>IFERROR(VLOOKUP(B14, 'gas fuel and opex'!$I$5:$J$16, 2, FALSE), 0)</f>
        <v>0</v>
      </c>
      <c r="K14" s="9">
        <f>'Cost vectors detail'!AD15</f>
        <v>0</v>
      </c>
      <c r="L14" s="9">
        <v>0</v>
      </c>
      <c r="M14">
        <v>0</v>
      </c>
      <c r="N14" s="17">
        <f>'Cost vectors detail'!AF15</f>
        <v>0</v>
      </c>
      <c r="O14" s="9">
        <f>AVERAGE('Cost vectors detail'!Z15:AA15)</f>
        <v>0.10500000000000001</v>
      </c>
      <c r="P14" s="9">
        <v>0</v>
      </c>
      <c r="Q14" s="9">
        <v>0</v>
      </c>
      <c r="R14" s="9">
        <f>AVERAGE('Cost vectors detail'!U15:W15)</f>
        <v>0.10000000000000002</v>
      </c>
      <c r="S14" s="9">
        <f>AVERAGE('Cost vectors detail'!X15:Y15) * $J$32</f>
        <v>0</v>
      </c>
      <c r="T14" s="9">
        <v>0</v>
      </c>
      <c r="U14" s="9">
        <f>AVERAGE('Cost vectors detail'!Q15:R15)</f>
        <v>9.9999999999999992E-2</v>
      </c>
      <c r="V14" s="9">
        <f>AVERAGE('Cost vectors detail'!S15:T15)</f>
        <v>0</v>
      </c>
      <c r="W14" s="9">
        <v>0</v>
      </c>
      <c r="X14" s="9">
        <f>AVERAGE('Cost vectors detail'!AG15:AH15)</f>
        <v>0</v>
      </c>
      <c r="Y14" s="9">
        <f>AVERAGE('Cost vectors detail'!AI15:AJ15)</f>
        <v>0</v>
      </c>
      <c r="Z14" s="9">
        <v>0</v>
      </c>
      <c r="AA14" s="9">
        <f>AVERAGE('Cost vectors detail'!AK15:AL15)</f>
        <v>0</v>
      </c>
      <c r="AB14" s="9">
        <f>AVERAGE('Cost vectors detail'!AM15:AN15)</f>
        <v>0</v>
      </c>
      <c r="AC14">
        <v>0</v>
      </c>
      <c r="AD14" s="9">
        <f>AVERAGE('Cost vectors detail'!AN15:AO15)</f>
        <v>0.29073290732907331</v>
      </c>
      <c r="AE14" s="9">
        <v>0</v>
      </c>
      <c r="AF14">
        <v>0</v>
      </c>
    </row>
    <row r="15" spans="1:32" x14ac:dyDescent="0.3">
      <c r="A15" t="s">
        <v>2</v>
      </c>
      <c r="B15">
        <v>333</v>
      </c>
      <c r="C15" s="9">
        <f>AVERAGE('Cost vectors detail'!C16:G16)</f>
        <v>0.22199999999999998</v>
      </c>
      <c r="D15" s="9">
        <f>AVERAGE('Cost vectors detail'!H16:I16) * $J$32</f>
        <v>9.791952148938482E-2</v>
      </c>
      <c r="E15" s="9">
        <v>0</v>
      </c>
      <c r="F15" s="9">
        <f>AVERAGE('Cost vectors detail'!J16:N16)</f>
        <v>0.13300000000000001</v>
      </c>
      <c r="G15" s="9">
        <f>AVERAGE('Cost vectors detail'!O16:P16)*$J$32</f>
        <v>2.6705324042559497E-2</v>
      </c>
      <c r="H15" s="9">
        <v>0</v>
      </c>
      <c r="I15" s="9">
        <f>'Cost vectors'!G15</f>
        <v>0.79</v>
      </c>
      <c r="J15">
        <f>IFERROR(VLOOKUP(B15, 'gas fuel and opex'!$I$5:$J$16, 2, FALSE), 0)</f>
        <v>0</v>
      </c>
      <c r="K15" s="9">
        <f>'Cost vectors detail'!AD16</f>
        <v>0</v>
      </c>
      <c r="L15" s="9">
        <v>0</v>
      </c>
      <c r="M15">
        <v>0</v>
      </c>
      <c r="N15" s="17">
        <f>'Cost vectors detail'!AF16</f>
        <v>0</v>
      </c>
      <c r="O15" s="9">
        <f>AVERAGE('Cost vectors detail'!Z16:AA16)</f>
        <v>0.47000000000000003</v>
      </c>
      <c r="P15" s="9">
        <v>4.4141031475304945E-2</v>
      </c>
      <c r="Q15" s="9">
        <v>0</v>
      </c>
      <c r="R15" s="9">
        <f>AVERAGE('Cost vectors detail'!U16:W16)</f>
        <v>0.37833333333333335</v>
      </c>
      <c r="S15" s="9">
        <f>AVERAGE('Cost vectors detail'!X16:Y16) * $J$32</f>
        <v>6.2312422765972153E-2</v>
      </c>
      <c r="T15" s="9">
        <v>0</v>
      </c>
      <c r="U15" s="9">
        <f>AVERAGE('Cost vectors detail'!Q16:R16)</f>
        <v>0.15000000000000002</v>
      </c>
      <c r="V15" s="9">
        <f>AVERAGE('Cost vectors detail'!S16:T16)</f>
        <v>0.22499999999999998</v>
      </c>
      <c r="W15" s="9">
        <v>0</v>
      </c>
      <c r="X15" s="9">
        <f>AVERAGE('Cost vectors detail'!AG16:AH16)</f>
        <v>0</v>
      </c>
      <c r="Y15" s="9">
        <f>AVERAGE('Cost vectors detail'!AI16:AJ16)</f>
        <v>0</v>
      </c>
      <c r="Z15" s="9">
        <v>0</v>
      </c>
      <c r="AA15" s="9">
        <f>AVERAGE('Cost vectors detail'!AK16:AL16)</f>
        <v>0.27617211189408497</v>
      </c>
      <c r="AB15" s="9">
        <f>AVERAGE('Cost vectors detail'!AM16:AN16)</f>
        <v>0.27617211189408497</v>
      </c>
      <c r="AC15">
        <v>0</v>
      </c>
      <c r="AD15" s="9">
        <f>AVERAGE('Cost vectors detail'!AN16:AO16)</f>
        <v>0.18721973094170405</v>
      </c>
      <c r="AE15" s="9">
        <v>0</v>
      </c>
      <c r="AF15">
        <v>0</v>
      </c>
    </row>
    <row r="16" spans="1:32" x14ac:dyDescent="0.3">
      <c r="A16" t="s">
        <v>425</v>
      </c>
      <c r="B16">
        <v>334</v>
      </c>
      <c r="C16" s="9">
        <f>AVERAGE('Cost vectors detail'!C17:G17)</f>
        <v>1.2E-2</v>
      </c>
      <c r="D16" s="9">
        <f>AVERAGE('Cost vectors detail'!H17:I17) * $J$32</f>
        <v>1.3352662021279748E-2</v>
      </c>
      <c r="E16" s="9">
        <v>0</v>
      </c>
      <c r="F16" s="9">
        <f>AVERAGE('Cost vectors detail'!J17:N17)</f>
        <v>0.12595999999999999</v>
      </c>
      <c r="G16" s="9">
        <f>AVERAGE('Cost vectors detail'!O17:P17)*$J$32</f>
        <v>3.560709872341266E-2</v>
      </c>
      <c r="H16" s="9">
        <v>0</v>
      </c>
      <c r="I16" s="9">
        <f>'Cost vectors'!G16</f>
        <v>0.14000000000000001</v>
      </c>
      <c r="J16">
        <f>IFERROR(VLOOKUP(B16, 'gas fuel and opex'!$I$5:$J$16, 2, FALSE), 0)</f>
        <v>0</v>
      </c>
      <c r="K16" s="9">
        <f>'Cost vectors detail'!AD17</f>
        <v>0</v>
      </c>
      <c r="L16" s="9">
        <v>0</v>
      </c>
      <c r="M16">
        <v>0</v>
      </c>
      <c r="N16" s="17">
        <f>'Cost vectors detail'!AF17</f>
        <v>0</v>
      </c>
      <c r="O16" s="9">
        <f>AVERAGE('Cost vectors detail'!Z17:AA17)</f>
        <v>2.5000000000000001E-2</v>
      </c>
      <c r="P16" s="9">
        <v>7.3568385792174909E-3</v>
      </c>
      <c r="Q16" s="9">
        <v>0</v>
      </c>
      <c r="R16" s="9">
        <f>AVERAGE('Cost vectors detail'!U17:W17)</f>
        <v>8.3333333333333332E-3</v>
      </c>
      <c r="S16" s="9">
        <f>AVERAGE('Cost vectors detail'!X17:Y17) * $J$32</f>
        <v>1.3352662021279748E-2</v>
      </c>
      <c r="T16" s="9">
        <v>0</v>
      </c>
      <c r="U16" s="9">
        <f>AVERAGE('Cost vectors detail'!Q17:R17)</f>
        <v>1.2500000000000001E-2</v>
      </c>
      <c r="V16" s="9">
        <f>AVERAGE('Cost vectors detail'!S17:T17)</f>
        <v>3.7499999999999999E-2</v>
      </c>
      <c r="W16" s="9">
        <v>0</v>
      </c>
      <c r="X16" s="9">
        <f>AVERAGE('Cost vectors detail'!AG17:AH17)</f>
        <v>0</v>
      </c>
      <c r="Y16" s="9">
        <f>AVERAGE('Cost vectors detail'!AI17:AJ17)</f>
        <v>0</v>
      </c>
      <c r="Z16" s="9">
        <v>0</v>
      </c>
      <c r="AA16" s="9">
        <f>AVERAGE('Cost vectors detail'!AK17:AL17)</f>
        <v>0</v>
      </c>
      <c r="AB16" s="9">
        <f>AVERAGE('Cost vectors detail'!AM17:AN17)</f>
        <v>0</v>
      </c>
      <c r="AC16">
        <v>0</v>
      </c>
      <c r="AD16" s="9">
        <f>AVERAGE('Cost vectors detail'!AN17:AO17)</f>
        <v>0</v>
      </c>
      <c r="AE16" s="9">
        <v>0</v>
      </c>
      <c r="AF16">
        <v>0</v>
      </c>
    </row>
    <row r="17" spans="1:32" x14ac:dyDescent="0.3">
      <c r="A17" t="s">
        <v>541</v>
      </c>
      <c r="B17">
        <v>335</v>
      </c>
      <c r="C17" s="9">
        <f>AVERAGE('Cost vectors detail'!C18:G18)</f>
        <v>0.17280000000000001</v>
      </c>
      <c r="D17" s="9">
        <f>AVERAGE('Cost vectors detail'!H18:I18) * $J$32</f>
        <v>1.3352662021279748E-2</v>
      </c>
      <c r="E17" s="9">
        <v>0</v>
      </c>
      <c r="F17" s="9">
        <f>AVERAGE('Cost vectors detail'!J18:N18)</f>
        <v>0.15438000000000002</v>
      </c>
      <c r="G17" s="9">
        <f>AVERAGE('Cost vectors detail'!O18:P18)*$J$32</f>
        <v>3.560709872341266E-2</v>
      </c>
      <c r="H17" s="9">
        <v>0</v>
      </c>
      <c r="I17" s="9">
        <f>'Cost vectors'!G17</f>
        <v>0</v>
      </c>
      <c r="J17">
        <f>IFERROR(VLOOKUP(B17, 'gas fuel and opex'!$I$5:$J$16, 2, FALSE), 0)</f>
        <v>0</v>
      </c>
      <c r="K17" s="9">
        <f>'Cost vectors detail'!AD18</f>
        <v>0</v>
      </c>
      <c r="L17" s="9">
        <v>0</v>
      </c>
      <c r="M17">
        <v>0</v>
      </c>
      <c r="N17" s="17">
        <f>'Cost vectors detail'!AF18</f>
        <v>0</v>
      </c>
      <c r="O17" s="9">
        <f>AVERAGE('Cost vectors detail'!Z18:AA18)</f>
        <v>2.5000000000000001E-2</v>
      </c>
      <c r="P17" s="9">
        <v>7.3568385792174909E-3</v>
      </c>
      <c r="Q17" s="9">
        <v>0</v>
      </c>
      <c r="R17" s="9">
        <f>AVERAGE('Cost vectors detail'!U18:W18)</f>
        <v>3.5000000000000003E-2</v>
      </c>
      <c r="S17" s="9">
        <f>AVERAGE('Cost vectors detail'!X18:Y18) * $J$32</f>
        <v>1.3352662021279748E-2</v>
      </c>
      <c r="T17" s="9">
        <v>0</v>
      </c>
      <c r="U17" s="9">
        <f>AVERAGE('Cost vectors detail'!Q18:R18)</f>
        <v>8.2500000000000004E-2</v>
      </c>
      <c r="V17" s="9">
        <f>AVERAGE('Cost vectors detail'!S18:T18)</f>
        <v>3.7499999999999999E-2</v>
      </c>
      <c r="W17" s="9">
        <v>0</v>
      </c>
      <c r="X17" s="9">
        <f>AVERAGE('Cost vectors detail'!AG18:AH18)</f>
        <v>0.82226817042606504</v>
      </c>
      <c r="Y17" s="9">
        <f>AVERAGE('Cost vectors detail'!AI18:AJ18)</f>
        <v>0.82226817042606504</v>
      </c>
      <c r="Z17" s="9">
        <v>0</v>
      </c>
      <c r="AA17" s="9">
        <f>AVERAGE('Cost vectors detail'!AK18:AL18)</f>
        <v>0</v>
      </c>
      <c r="AB17" s="9">
        <f>AVERAGE('Cost vectors detail'!AM18:AN18)</f>
        <v>0</v>
      </c>
      <c r="AC17">
        <v>0</v>
      </c>
      <c r="AD17" s="9">
        <f>AVERAGE('Cost vectors detail'!AN18:AO18)</f>
        <v>0.1106261062610626</v>
      </c>
      <c r="AE17" s="9">
        <v>0</v>
      </c>
      <c r="AF17">
        <v>0</v>
      </c>
    </row>
    <row r="18" spans="1:32" x14ac:dyDescent="0.3">
      <c r="A18" t="s">
        <v>69</v>
      </c>
      <c r="B18">
        <v>42</v>
      </c>
      <c r="C18" s="9">
        <f>AVERAGE('Cost vectors detail'!C19:G19)</f>
        <v>0</v>
      </c>
      <c r="D18" s="9">
        <f>AVERAGE('Cost vectors detail'!H19:I19) * $J$32</f>
        <v>0</v>
      </c>
      <c r="E18" s="9">
        <v>0</v>
      </c>
      <c r="F18" s="9">
        <f>AVERAGE('Cost vectors detail'!J19:N19)</f>
        <v>0</v>
      </c>
      <c r="G18" s="9">
        <f>AVERAGE('Cost vectors detail'!O19:P19)*$J$32</f>
        <v>0</v>
      </c>
      <c r="H18" s="9">
        <v>0</v>
      </c>
      <c r="I18" s="9">
        <f>'Cost vectors'!G18</f>
        <v>0</v>
      </c>
      <c r="J18" s="12">
        <v>2.7272230982331502E-2</v>
      </c>
      <c r="K18" s="9">
        <f>'Cost vectors detail'!AD19</f>
        <v>0</v>
      </c>
      <c r="L18" s="9">
        <v>0</v>
      </c>
      <c r="M18" s="12">
        <v>2.7272230982331502E-2</v>
      </c>
      <c r="N18" s="17">
        <f>'Cost vectors detail'!AF19</f>
        <v>0</v>
      </c>
      <c r="O18" s="9">
        <f>AVERAGE('Cost vectors detail'!Z19:AA19)</f>
        <v>0</v>
      </c>
      <c r="P18" s="9">
        <v>8.8282062950609891E-2</v>
      </c>
      <c r="Q18" s="9">
        <v>0</v>
      </c>
      <c r="R18" s="9">
        <f>AVERAGE('Cost vectors detail'!U19:W19)</f>
        <v>0</v>
      </c>
      <c r="S18" s="9">
        <f>AVERAGE('Cost vectors detail'!X19:Y19) * $J$32</f>
        <v>0</v>
      </c>
      <c r="T18" s="9">
        <v>0</v>
      </c>
      <c r="U18" s="9">
        <f>AVERAGE('Cost vectors detail'!Q19:R19)</f>
        <v>0</v>
      </c>
      <c r="V18" s="9">
        <f>AVERAGE('Cost vectors detail'!S19:T19)</f>
        <v>0</v>
      </c>
      <c r="W18" s="9">
        <v>0</v>
      </c>
      <c r="X18" s="9">
        <f>AVERAGE('Cost vectors detail'!AG19:AH19)</f>
        <v>0</v>
      </c>
      <c r="Y18" s="9">
        <f>AVERAGE('Cost vectors detail'!AI19:AJ19)</f>
        <v>0</v>
      </c>
      <c r="Z18" s="9">
        <v>0</v>
      </c>
      <c r="AA18" s="9">
        <f>AVERAGE('Cost vectors detail'!AK19:AL19)</f>
        <v>0</v>
      </c>
      <c r="AB18" s="9">
        <f>AVERAGE('Cost vectors detail'!AM19:AN19)</f>
        <v>0</v>
      </c>
      <c r="AC18">
        <v>0</v>
      </c>
      <c r="AD18" s="9">
        <f>AVERAGE('Cost vectors detail'!AN19:AO19)</f>
        <v>0</v>
      </c>
      <c r="AE18" s="9">
        <v>0</v>
      </c>
      <c r="AF18">
        <v>0</v>
      </c>
    </row>
    <row r="19" spans="1:32" x14ac:dyDescent="0.3">
      <c r="A19" t="s">
        <v>3</v>
      </c>
      <c r="B19">
        <v>482</v>
      </c>
      <c r="C19" s="9">
        <f>AVERAGE('Cost vectors detail'!C20:G20)</f>
        <v>1E-3</v>
      </c>
      <c r="D19" s="9">
        <f>AVERAGE('Cost vectors detail'!H20:I20) * $J$32</f>
        <v>8.9017746808531652E-4</v>
      </c>
      <c r="E19" s="9">
        <v>0</v>
      </c>
      <c r="F19" s="9">
        <f>AVERAGE('Cost vectors detail'!J20:N20)</f>
        <v>5.0000000000000001E-4</v>
      </c>
      <c r="G19" s="9">
        <f>AVERAGE('Cost vectors detail'!O20:P20)*$J$32</f>
        <v>0</v>
      </c>
      <c r="H19" s="9">
        <v>0</v>
      </c>
      <c r="I19" s="9">
        <f>'Cost vectors'!G19</f>
        <v>0</v>
      </c>
      <c r="J19" s="12">
        <v>1.5640127465773125E-2</v>
      </c>
      <c r="K19" s="9">
        <f>'Cost vectors detail'!AD20</f>
        <v>0</v>
      </c>
      <c r="L19" s="9">
        <v>0</v>
      </c>
      <c r="M19" s="12">
        <v>1.5640127465773125E-2</v>
      </c>
      <c r="N19" s="17">
        <f>'Cost vectors detail'!AF20</f>
        <v>0</v>
      </c>
      <c r="O19" s="9">
        <f>AVERAGE('Cost vectors detail'!Z20:AA20)</f>
        <v>1.25E-3</v>
      </c>
      <c r="P19" s="9">
        <v>6.4740179497113928E-2</v>
      </c>
      <c r="Q19" s="9">
        <v>0</v>
      </c>
      <c r="R19" s="9">
        <f>AVERAGE('Cost vectors detail'!U20:W20)</f>
        <v>0</v>
      </c>
      <c r="S19" s="9">
        <f>AVERAGE('Cost vectors detail'!X20:Y20) * $J$32</f>
        <v>0</v>
      </c>
      <c r="T19" s="9">
        <v>0</v>
      </c>
      <c r="U19" s="9">
        <f>AVERAGE('Cost vectors detail'!Q20:R20)</f>
        <v>2.5000000000000001E-3</v>
      </c>
      <c r="V19" s="9">
        <f>AVERAGE('Cost vectors detail'!S20:T20)</f>
        <v>0</v>
      </c>
      <c r="W19" s="9">
        <v>0</v>
      </c>
      <c r="X19" s="9">
        <f>AVERAGE('Cost vectors detail'!AG20:AH20)</f>
        <v>0</v>
      </c>
      <c r="Y19" s="9">
        <f>AVERAGE('Cost vectors detail'!AI20:AJ20)</f>
        <v>0</v>
      </c>
      <c r="Z19" s="9">
        <v>0</v>
      </c>
      <c r="AA19" s="9">
        <f>AVERAGE('Cost vectors detail'!AK20:AL20)</f>
        <v>0</v>
      </c>
      <c r="AB19" s="9">
        <f>AVERAGE('Cost vectors detail'!AM20:AN20)</f>
        <v>0</v>
      </c>
      <c r="AC19">
        <v>0</v>
      </c>
      <c r="AD19" s="9">
        <f>AVERAGE('Cost vectors detail'!AN20:AO20)</f>
        <v>0</v>
      </c>
      <c r="AE19" s="9">
        <v>0</v>
      </c>
      <c r="AF19">
        <v>0</v>
      </c>
    </row>
    <row r="20" spans="1:32" x14ac:dyDescent="0.3">
      <c r="A20" t="s">
        <v>14</v>
      </c>
      <c r="B20">
        <v>484</v>
      </c>
      <c r="C20" s="9">
        <f>AVERAGE('Cost vectors detail'!C21:G21)</f>
        <v>6.9999999999999993E-3</v>
      </c>
      <c r="D20" s="9">
        <f>AVERAGE('Cost vectors detail'!H21:I21) * $J$32</f>
        <v>8.9017746808531652E-4</v>
      </c>
      <c r="E20" s="9">
        <v>0</v>
      </c>
      <c r="F20" s="9">
        <f>AVERAGE('Cost vectors detail'!J21:N21)</f>
        <v>5.0000000000000001E-4</v>
      </c>
      <c r="G20" s="9">
        <f>AVERAGE('Cost vectors detail'!O21:P21)*$J$32</f>
        <v>0</v>
      </c>
      <c r="H20" s="9">
        <v>0</v>
      </c>
      <c r="I20" s="9">
        <f>'Cost vectors'!G20</f>
        <v>0</v>
      </c>
      <c r="J20" s="12">
        <v>1.5990237127911866E-2</v>
      </c>
      <c r="K20" s="9">
        <f>'Cost vectors detail'!AD21</f>
        <v>0</v>
      </c>
      <c r="L20" s="9">
        <v>0</v>
      </c>
      <c r="M20" s="12">
        <v>1.5990237127911866E-2</v>
      </c>
      <c r="N20" s="17">
        <f>'Cost vectors detail'!AF21</f>
        <v>0</v>
      </c>
      <c r="O20" s="9">
        <f>AVERAGE('Cost vectors detail'!Z21:AA21)</f>
        <v>1.25E-3</v>
      </c>
      <c r="P20" s="9">
        <v>7.3568385792174909E-2</v>
      </c>
      <c r="Q20" s="9">
        <v>0</v>
      </c>
      <c r="R20" s="9">
        <f>AVERAGE('Cost vectors detail'!U21:W21)</f>
        <v>0</v>
      </c>
      <c r="S20" s="9">
        <f>AVERAGE('Cost vectors detail'!X21:Y21) * $J$32</f>
        <v>0</v>
      </c>
      <c r="T20" s="9">
        <v>0</v>
      </c>
      <c r="U20" s="9">
        <f>AVERAGE('Cost vectors detail'!Q21:R21)</f>
        <v>2.5000000000000001E-3</v>
      </c>
      <c r="V20" s="9">
        <f>AVERAGE('Cost vectors detail'!S21:T21)</f>
        <v>0</v>
      </c>
      <c r="W20" s="9">
        <v>0</v>
      </c>
      <c r="X20" s="9">
        <f>AVERAGE('Cost vectors detail'!AG21:AH21)</f>
        <v>0</v>
      </c>
      <c r="Y20" s="9">
        <f>AVERAGE('Cost vectors detail'!AI21:AJ21)</f>
        <v>0</v>
      </c>
      <c r="Z20" s="9">
        <v>0</v>
      </c>
      <c r="AA20" s="9">
        <f>AVERAGE('Cost vectors detail'!AK21:AL21)</f>
        <v>0</v>
      </c>
      <c r="AB20" s="9">
        <f>AVERAGE('Cost vectors detail'!AM21:AN21)</f>
        <v>0</v>
      </c>
      <c r="AC20">
        <v>0</v>
      </c>
      <c r="AD20" s="9">
        <f>AVERAGE('Cost vectors detail'!AN21:AO21)</f>
        <v>0</v>
      </c>
      <c r="AE20" s="9">
        <v>0</v>
      </c>
      <c r="AF20">
        <v>0</v>
      </c>
    </row>
    <row r="21" spans="1:32" x14ac:dyDescent="0.3">
      <c r="A21" t="s">
        <v>5</v>
      </c>
      <c r="B21">
        <f>VLOOKUP(A21, 'code names'!A:B, 2, FALSE)</f>
        <v>486</v>
      </c>
      <c r="C21" s="9">
        <f>AVERAGE('Cost vectors detail'!C22:G22)</f>
        <v>0</v>
      </c>
      <c r="D21" s="9">
        <f>AVERAGE('Cost vectors detail'!H22:I22) * $J$32</f>
        <v>0</v>
      </c>
      <c r="E21" s="9">
        <v>0</v>
      </c>
      <c r="F21" s="9">
        <f>AVERAGE('Cost vectors detail'!J22:N22)</f>
        <v>0</v>
      </c>
      <c r="G21" s="9">
        <f>AVERAGE('Cost vectors detail'!O22:P22)*$J$32</f>
        <v>0</v>
      </c>
      <c r="H21" s="9">
        <v>0</v>
      </c>
      <c r="I21" s="9">
        <f>'Cost vectors'!G21</f>
        <v>0</v>
      </c>
      <c r="J21">
        <f>IFERROR(VLOOKUP(B21, 'gas fuel and opex'!$I$5:$J$16, 2, FALSE), 0)</f>
        <v>0</v>
      </c>
      <c r="K21" s="9">
        <v>7.3226544622425643E-2</v>
      </c>
      <c r="L21" s="9">
        <v>0</v>
      </c>
      <c r="M21">
        <v>0</v>
      </c>
      <c r="N21" s="17">
        <f>'Cost vectors detail'!AF22</f>
        <v>0</v>
      </c>
      <c r="O21" s="9">
        <f>AVERAGE('Cost vectors detail'!Z22:AA22)</f>
        <v>0</v>
      </c>
      <c r="P21" s="9">
        <v>0</v>
      </c>
      <c r="Q21" s="9">
        <v>0</v>
      </c>
      <c r="R21" s="9">
        <f>AVERAGE('Cost vectors detail'!U22:W22)</f>
        <v>0</v>
      </c>
      <c r="S21" s="9">
        <f>AVERAGE('Cost vectors detail'!X22:Y22) * $J$32</f>
        <v>0</v>
      </c>
      <c r="T21" s="9">
        <v>0</v>
      </c>
      <c r="U21" s="9">
        <f>AVERAGE('Cost vectors detail'!Q22:R22)</f>
        <v>0</v>
      </c>
      <c r="V21" s="9">
        <f>AVERAGE('Cost vectors detail'!S22:T22)</f>
        <v>0</v>
      </c>
      <c r="W21" s="9">
        <v>0</v>
      </c>
      <c r="X21" s="9">
        <f>AVERAGE('Cost vectors detail'!AG22:AH22)</f>
        <v>0</v>
      </c>
      <c r="Y21" s="9">
        <f>AVERAGE('Cost vectors detail'!AI22:AJ22)</f>
        <v>0</v>
      </c>
      <c r="Z21" s="9">
        <v>0</v>
      </c>
      <c r="AA21" s="9">
        <f>AVERAGE('Cost vectors detail'!AK22:AL22)</f>
        <v>0</v>
      </c>
      <c r="AB21" s="9">
        <f>AVERAGE('Cost vectors detail'!AM22:AN22)</f>
        <v>0</v>
      </c>
      <c r="AC21">
        <v>0</v>
      </c>
      <c r="AD21" s="9">
        <f>AVERAGE('Cost vectors detail'!AN22:AO22)</f>
        <v>0</v>
      </c>
      <c r="AE21" s="9">
        <v>0</v>
      </c>
      <c r="AF21">
        <v>0</v>
      </c>
    </row>
    <row r="22" spans="1:32" x14ac:dyDescent="0.3">
      <c r="A22" t="s">
        <v>414</v>
      </c>
      <c r="B22" t="s">
        <v>90</v>
      </c>
      <c r="C22" s="9">
        <f>AVERAGE('Cost vectors detail'!C23:G23)</f>
        <v>0.01</v>
      </c>
      <c r="D22" s="9">
        <f>AVERAGE('Cost vectors detail'!H23:I23) * $J$32</f>
        <v>5.3410648085118993E-2</v>
      </c>
      <c r="E22" s="9">
        <v>0</v>
      </c>
      <c r="F22" s="9">
        <f>AVERAGE('Cost vectors detail'!J23:N23)</f>
        <v>4.0000000000000001E-3</v>
      </c>
      <c r="G22" s="9">
        <f>AVERAGE('Cost vectors detail'!O23:P23)*$J$32</f>
        <v>3.560709872341266E-2</v>
      </c>
      <c r="H22" s="9">
        <v>0</v>
      </c>
      <c r="I22" s="9">
        <f>'Cost vectors'!G22</f>
        <v>0</v>
      </c>
      <c r="J22" s="12">
        <v>1.5123507356921851E-2</v>
      </c>
      <c r="K22" s="9">
        <f>'Cost vectors detail'!AD23</f>
        <v>0</v>
      </c>
      <c r="L22" s="9">
        <v>0</v>
      </c>
      <c r="M22" s="19">
        <v>1.5123507356921851E-2</v>
      </c>
      <c r="N22" s="17">
        <f>'Cost vectors detail'!AF23</f>
        <v>0</v>
      </c>
      <c r="O22" s="9">
        <f>AVERAGE('Cost vectors detail'!Z23:AA23)</f>
        <v>0.02</v>
      </c>
      <c r="P22" s="9">
        <v>0</v>
      </c>
      <c r="Q22" s="9">
        <v>0</v>
      </c>
      <c r="R22" s="9">
        <f>AVERAGE('Cost vectors detail'!U23:W23)</f>
        <v>2.1666666666666667E-2</v>
      </c>
      <c r="S22" s="9">
        <f>AVERAGE('Cost vectors detail'!X23:Y23) * $J$32</f>
        <v>5.3410648085118993E-2</v>
      </c>
      <c r="T22" s="9">
        <v>0</v>
      </c>
      <c r="U22" s="9">
        <f>AVERAGE('Cost vectors detail'!Q23:R23)</f>
        <v>3.7499999999999999E-2</v>
      </c>
      <c r="V22" s="9">
        <f>AVERAGE('Cost vectors detail'!S23:T23)</f>
        <v>0.15</v>
      </c>
      <c r="W22" s="9">
        <v>0</v>
      </c>
      <c r="X22" s="9">
        <f>AVERAGE('Cost vectors detail'!AG23:AH23)</f>
        <v>0</v>
      </c>
      <c r="Y22" s="9">
        <f>AVERAGE('Cost vectors detail'!AI23:AJ23)</f>
        <v>0</v>
      </c>
      <c r="Z22" s="9">
        <v>0</v>
      </c>
      <c r="AA22" s="9">
        <f>AVERAGE('Cost vectors detail'!AK23:AL23)</f>
        <v>0</v>
      </c>
      <c r="AB22" s="9">
        <f>AVERAGE('Cost vectors detail'!AM23:AN23)</f>
        <v>0</v>
      </c>
      <c r="AC22">
        <v>0</v>
      </c>
      <c r="AD22" s="9">
        <f>AVERAGE('Cost vectors detail'!AN23:AO23)</f>
        <v>0</v>
      </c>
      <c r="AE22" s="9">
        <v>0</v>
      </c>
      <c r="AF22">
        <v>0</v>
      </c>
    </row>
    <row r="23" spans="1:32" x14ac:dyDescent="0.3">
      <c r="A23" t="s">
        <v>85</v>
      </c>
      <c r="B23" s="15" t="s">
        <v>84</v>
      </c>
      <c r="C23" s="9">
        <f>AVERAGE('Cost vectors detail'!C24:G24)</f>
        <v>1E-3</v>
      </c>
      <c r="D23" s="9">
        <f>AVERAGE('Cost vectors detail'!H24:I24) * $J$32</f>
        <v>3.0266033914900764E-2</v>
      </c>
      <c r="E23" s="9">
        <v>0</v>
      </c>
      <c r="F23" s="9">
        <f>AVERAGE('Cost vectors detail'!J24:N24)</f>
        <v>1E-3</v>
      </c>
      <c r="G23" s="9">
        <f>AVERAGE('Cost vectors detail'!O24:P24)*$J$32</f>
        <v>8.9017746808531653E-2</v>
      </c>
      <c r="H23" s="9">
        <v>0</v>
      </c>
      <c r="I23" s="9">
        <f>'Cost vectors'!G23</f>
        <v>0</v>
      </c>
      <c r="J23" s="12">
        <v>3.2020733179205375E-2</v>
      </c>
      <c r="K23" s="9">
        <f>'Cost vectors detail'!AD24</f>
        <v>0</v>
      </c>
      <c r="L23" s="9">
        <v>0</v>
      </c>
      <c r="M23" s="12">
        <v>3.2020733179205375E-2</v>
      </c>
      <c r="N23" s="17">
        <f>'Cost vectors detail'!AF24</f>
        <v>0</v>
      </c>
      <c r="O23" s="9">
        <f>AVERAGE('Cost vectors detail'!Z24:AA24)</f>
        <v>2.5000000000000001E-3</v>
      </c>
      <c r="P23" s="9">
        <v>2.9427354316869964E-2</v>
      </c>
      <c r="Q23" s="9">
        <v>0</v>
      </c>
      <c r="R23" s="9">
        <f>AVERAGE('Cost vectors detail'!U24:W24)</f>
        <v>5.0000000000000001E-3</v>
      </c>
      <c r="S23" s="9">
        <f>AVERAGE('Cost vectors detail'!X24:Y24) * $J$32</f>
        <v>3.560709872341266E-2</v>
      </c>
      <c r="T23" s="9">
        <v>0</v>
      </c>
      <c r="U23" s="9">
        <f>AVERAGE('Cost vectors detail'!Q24:R24)</f>
        <v>7.4999999999999997E-3</v>
      </c>
      <c r="V23" s="9">
        <f>AVERAGE('Cost vectors detail'!S24:T24)</f>
        <v>0.1</v>
      </c>
      <c r="W23" s="9">
        <v>0</v>
      </c>
      <c r="X23" s="9">
        <f>AVERAGE('Cost vectors detail'!AG24:AH24)</f>
        <v>0</v>
      </c>
      <c r="Y23" s="9">
        <f>AVERAGE('Cost vectors detail'!AI24:AJ24)</f>
        <v>0</v>
      </c>
      <c r="Z23" s="9">
        <v>0</v>
      </c>
      <c r="AA23" s="9">
        <f>AVERAGE('Cost vectors detail'!AK24:AL24)</f>
        <v>0</v>
      </c>
      <c r="AB23" s="9">
        <f>AVERAGE('Cost vectors detail'!AM24:AN24)</f>
        <v>0</v>
      </c>
      <c r="AC23">
        <v>0</v>
      </c>
      <c r="AD23" s="9">
        <f>AVERAGE('Cost vectors detail'!AN24:AO24)</f>
        <v>0</v>
      </c>
      <c r="AE23" s="9">
        <v>0</v>
      </c>
      <c r="AF23">
        <v>0</v>
      </c>
    </row>
    <row r="24" spans="1:32" x14ac:dyDescent="0.3">
      <c r="A24" t="s">
        <v>15</v>
      </c>
      <c r="B24">
        <f>VLOOKUP(A24, 'code names'!A:B, 2, FALSE)</f>
        <v>524</v>
      </c>
      <c r="C24" s="9">
        <f>AVERAGE('Cost vectors detail'!C25:G25)</f>
        <v>6.0000000000000001E-3</v>
      </c>
      <c r="D24" s="9">
        <f>AVERAGE('Cost vectors detail'!H25:I25) * $J$32</f>
        <v>0</v>
      </c>
      <c r="E24" s="9">
        <v>0</v>
      </c>
      <c r="F24" s="9">
        <f>AVERAGE('Cost vectors detail'!J25:N25)</f>
        <v>0</v>
      </c>
      <c r="G24" s="9">
        <f>AVERAGE('Cost vectors detail'!O25:P25)*$J$32</f>
        <v>0</v>
      </c>
      <c r="H24" s="9">
        <v>0</v>
      </c>
      <c r="I24" s="9">
        <f>'Cost vectors'!G24</f>
        <v>0</v>
      </c>
      <c r="J24">
        <f>IFERROR(VLOOKUP(B24, 'gas fuel and opex'!$I$5:$J$16, 2, FALSE), 0)</f>
        <v>0</v>
      </c>
      <c r="K24" s="9">
        <f>'Cost vectors detail'!AD25</f>
        <v>0</v>
      </c>
      <c r="L24" s="9">
        <v>0</v>
      </c>
      <c r="M24">
        <v>0</v>
      </c>
      <c r="N24" s="17">
        <f>'Cost vectors detail'!AF25</f>
        <v>0</v>
      </c>
      <c r="O24" s="9">
        <f>AVERAGE('Cost vectors detail'!Z25:AA25)</f>
        <v>0</v>
      </c>
      <c r="P24" s="9">
        <v>0</v>
      </c>
      <c r="Q24" s="9">
        <v>0</v>
      </c>
      <c r="R24" s="9">
        <f>AVERAGE('Cost vectors detail'!U25:W25)</f>
        <v>0</v>
      </c>
      <c r="S24" s="9">
        <f>AVERAGE('Cost vectors detail'!X25:Y25) * $J$32</f>
        <v>0</v>
      </c>
      <c r="T24" s="9">
        <v>0</v>
      </c>
      <c r="U24" s="9">
        <f>AVERAGE('Cost vectors detail'!Q25:R25)</f>
        <v>0</v>
      </c>
      <c r="V24" s="9">
        <f>AVERAGE('Cost vectors detail'!S25:T25)</f>
        <v>0</v>
      </c>
      <c r="W24" s="9">
        <v>0</v>
      </c>
      <c r="X24" s="9">
        <f>AVERAGE('Cost vectors detail'!AG25:AH25)</f>
        <v>0</v>
      </c>
      <c r="Y24" s="9">
        <f>AVERAGE('Cost vectors detail'!AI25:AJ25)</f>
        <v>0</v>
      </c>
      <c r="Z24" s="9">
        <v>0</v>
      </c>
      <c r="AA24" s="9">
        <f>AVERAGE('Cost vectors detail'!AK25:AL25)</f>
        <v>0</v>
      </c>
      <c r="AB24" s="9">
        <f>AVERAGE('Cost vectors detail'!AM25:AN25)</f>
        <v>0</v>
      </c>
      <c r="AC24">
        <v>0</v>
      </c>
      <c r="AD24" s="9">
        <f>AVERAGE('Cost vectors detail'!AN25:AO25)</f>
        <v>0</v>
      </c>
      <c r="AE24" s="9">
        <v>0</v>
      </c>
      <c r="AF24">
        <v>0</v>
      </c>
    </row>
    <row r="25" spans="1:32" x14ac:dyDescent="0.3">
      <c r="A25" t="s">
        <v>16</v>
      </c>
      <c r="B25" t="str">
        <f>VLOOKUP(A25, 'code names'!A:B, 2, FALSE)</f>
        <v>5412OP</v>
      </c>
      <c r="C25" s="9">
        <f>AVERAGE('Cost vectors detail'!C26:G26)</f>
        <v>4.3999999999999997E-2</v>
      </c>
      <c r="D25" s="9">
        <f>AVERAGE('Cost vectors detail'!H26:I26) * $J$32</f>
        <v>4.4508873404265827E-2</v>
      </c>
      <c r="E25" s="9">
        <v>0</v>
      </c>
      <c r="F25" s="9">
        <f>AVERAGE('Cost vectors detail'!J26:N26)</f>
        <v>0.10277999999999998</v>
      </c>
      <c r="G25" s="9">
        <f>AVERAGE('Cost vectors detail'!O26:P26)*$J$32</f>
        <v>4.4508873404265827E-2</v>
      </c>
      <c r="H25" s="9">
        <v>0</v>
      </c>
      <c r="I25" s="9">
        <f>'Cost vectors'!G25</f>
        <v>0</v>
      </c>
      <c r="J25" s="12">
        <v>3.8343449217314002E-2</v>
      </c>
      <c r="K25" s="9">
        <f>'Cost vectors detail'!AD26</f>
        <v>0</v>
      </c>
      <c r="L25" s="9">
        <v>0</v>
      </c>
      <c r="M25" s="12">
        <v>3.8343449217314002E-2</v>
      </c>
      <c r="N25" s="17">
        <f>'Cost vectors detail'!AF26</f>
        <v>0</v>
      </c>
      <c r="O25" s="9">
        <f>AVERAGE('Cost vectors detail'!Z26:AA26)</f>
        <v>0</v>
      </c>
      <c r="P25" s="9">
        <v>1.1770941726747985E-2</v>
      </c>
      <c r="Q25" s="9">
        <v>0</v>
      </c>
      <c r="R25" s="9">
        <f>AVERAGE('Cost vectors detail'!U26:W26)</f>
        <v>2.3333333333333334E-2</v>
      </c>
      <c r="S25" s="9">
        <f>AVERAGE('Cost vectors detail'!X26:Y26) * $J$32</f>
        <v>7.121419744682532E-2</v>
      </c>
      <c r="T25" s="9">
        <v>0</v>
      </c>
      <c r="U25" s="9">
        <f>AVERAGE('Cost vectors detail'!Q26:R26)</f>
        <v>0.215</v>
      </c>
      <c r="V25" s="9">
        <f>AVERAGE('Cost vectors detail'!S26:T26)</f>
        <v>0.05</v>
      </c>
      <c r="W25" s="9">
        <v>0</v>
      </c>
      <c r="X25" s="9">
        <f>AVERAGE('Cost vectors detail'!AG26:AH26)</f>
        <v>5.2593984962406012E-2</v>
      </c>
      <c r="Y25" s="9">
        <f>AVERAGE('Cost vectors detail'!AI26:AJ26)</f>
        <v>5.2593984962406012E-2</v>
      </c>
      <c r="Z25" s="9">
        <v>0</v>
      </c>
      <c r="AA25" s="9">
        <f>AVERAGE('Cost vectors detail'!AK26:AL26)</f>
        <v>0.14767798419816358</v>
      </c>
      <c r="AB25" s="9">
        <f>AVERAGE('Cost vectors detail'!AM26:AN26)</f>
        <v>0.14767798419816358</v>
      </c>
      <c r="AC25">
        <v>0</v>
      </c>
      <c r="AD25" s="9">
        <f>AVERAGE('Cost vectors detail'!AN26:AO26)</f>
        <v>0.11353707707480662</v>
      </c>
      <c r="AE25" s="9">
        <v>0</v>
      </c>
      <c r="AF25">
        <v>0</v>
      </c>
    </row>
    <row r="26" spans="1:32" x14ac:dyDescent="0.3">
      <c r="A26" t="s">
        <v>17</v>
      </c>
      <c r="B26">
        <v>55</v>
      </c>
      <c r="C26" s="9">
        <f>AVERAGE('Cost vectors detail'!C27:G27)</f>
        <v>7.000000000000001E-3</v>
      </c>
      <c r="D26" s="9">
        <f>AVERAGE('Cost vectors detail'!H27:I27) * $J$32</f>
        <v>0</v>
      </c>
      <c r="E26" s="9">
        <v>0</v>
      </c>
      <c r="F26" s="9">
        <f>AVERAGE('Cost vectors detail'!J27:N27)</f>
        <v>1.5000000000000003E-2</v>
      </c>
      <c r="G26" s="9">
        <f>AVERAGE('Cost vectors detail'!O27:P27)*$J$32</f>
        <v>0</v>
      </c>
      <c r="H26" s="9">
        <v>0</v>
      </c>
      <c r="I26" s="9">
        <f>'Cost vectors'!G26</f>
        <v>0</v>
      </c>
      <c r="J26">
        <f>IFERROR(VLOOKUP(B26, 'gas fuel and opex'!$I$5:$J$16, 2, FALSE), 0)</f>
        <v>0</v>
      </c>
      <c r="K26" s="9">
        <f>'Cost vectors detail'!AD27</f>
        <v>0</v>
      </c>
      <c r="L26" s="9">
        <v>0</v>
      </c>
      <c r="M26">
        <v>0</v>
      </c>
      <c r="N26" s="17">
        <f>'Cost vectors detail'!AF27</f>
        <v>0</v>
      </c>
      <c r="O26" s="9">
        <f>AVERAGE('Cost vectors detail'!Z27:AA27)</f>
        <v>0</v>
      </c>
      <c r="P26" s="9">
        <v>0</v>
      </c>
      <c r="Q26" s="9">
        <v>0</v>
      </c>
      <c r="R26" s="9">
        <f>AVERAGE('Cost vectors detail'!U27:W27)</f>
        <v>2.3333333333333334E-2</v>
      </c>
      <c r="S26" s="9">
        <f>AVERAGE('Cost vectors detail'!X27:Y27) * $J$32</f>
        <v>0</v>
      </c>
      <c r="T26" s="9">
        <v>0</v>
      </c>
      <c r="U26" s="9">
        <f>AVERAGE('Cost vectors detail'!Q27:R27)</f>
        <v>0</v>
      </c>
      <c r="V26" s="9">
        <f>AVERAGE('Cost vectors detail'!S27:T27)</f>
        <v>0</v>
      </c>
      <c r="W26" s="9">
        <v>0</v>
      </c>
      <c r="X26" s="9">
        <f>AVERAGE('Cost vectors detail'!AG27:AH27)</f>
        <v>3.7593984962406013E-2</v>
      </c>
      <c r="Y26" s="9">
        <f>AVERAGE('Cost vectors detail'!AI27:AJ27)</f>
        <v>3.7593984962406013E-2</v>
      </c>
      <c r="Z26" s="9">
        <v>0</v>
      </c>
      <c r="AA26" s="9">
        <f>AVERAGE('Cost vectors detail'!AK27:AL27)</f>
        <v>0.14767798419816358</v>
      </c>
      <c r="AB26" s="9">
        <f>AVERAGE('Cost vectors detail'!AM27:AN27)</f>
        <v>0.14767798419816358</v>
      </c>
      <c r="AC26">
        <v>0</v>
      </c>
      <c r="AD26" s="9">
        <f>AVERAGE('Cost vectors detail'!AN27:AO27)</f>
        <v>8.520179372197309E-2</v>
      </c>
      <c r="AE26" s="9">
        <v>0</v>
      </c>
      <c r="AF26">
        <v>0</v>
      </c>
    </row>
    <row r="27" spans="1:32" x14ac:dyDescent="0.3">
      <c r="A27" t="s">
        <v>107</v>
      </c>
      <c r="B27">
        <v>721</v>
      </c>
      <c r="C27" s="18">
        <f>AVERAGE('Cost vectors detail'!C28:G28)</f>
        <v>5.0000000000000001E-4</v>
      </c>
      <c r="D27" s="9">
        <f>AVERAGE('Cost vectors detail'!H28:I28) * $J$32</f>
        <v>0</v>
      </c>
      <c r="E27" s="18">
        <v>0</v>
      </c>
      <c r="F27" s="18">
        <f>AVERAGE('Cost vectors detail'!J28:N28)</f>
        <v>0</v>
      </c>
      <c r="G27" s="9">
        <f>AVERAGE('Cost vectors detail'!O28:P28)*$J$32</f>
        <v>0</v>
      </c>
      <c r="H27" s="18">
        <v>0</v>
      </c>
      <c r="I27" s="9">
        <f>'Cost vectors'!G27</f>
        <v>0</v>
      </c>
      <c r="J27" s="18">
        <f>IFERROR(VLOOKUP(B27, 'gas fuel and opex'!$I$5:$J$16, 2, FALSE), 0)</f>
        <v>0</v>
      </c>
      <c r="K27" s="18">
        <f>'Cost vectors detail'!AD28</f>
        <v>0</v>
      </c>
      <c r="L27" s="18">
        <v>0</v>
      </c>
      <c r="M27" s="18">
        <v>0</v>
      </c>
      <c r="N27" s="18">
        <f>'Cost vectors detail'!AF28</f>
        <v>0</v>
      </c>
      <c r="O27" s="18">
        <f>AVERAGE('Cost vectors detail'!Z28:AA28)</f>
        <v>0</v>
      </c>
      <c r="P27" s="9">
        <v>0</v>
      </c>
      <c r="Q27" s="18">
        <v>0</v>
      </c>
      <c r="R27" s="18">
        <f>AVERAGE('Cost vectors detail'!U28:W28)</f>
        <v>0</v>
      </c>
      <c r="S27" s="9">
        <f>AVERAGE('Cost vectors detail'!X28:Y28) * $J$32</f>
        <v>0</v>
      </c>
      <c r="T27" s="18">
        <v>0</v>
      </c>
      <c r="U27" s="9">
        <f>AVERAGE('Cost vectors detail'!Q28:R28)</f>
        <v>0</v>
      </c>
      <c r="V27" s="9">
        <f>AVERAGE('Cost vectors detail'!S28:T28)</f>
        <v>0</v>
      </c>
      <c r="W27" s="18">
        <v>0</v>
      </c>
      <c r="X27" s="18">
        <f>AVERAGE('Cost vectors detail'!AG28:AH28)</f>
        <v>0</v>
      </c>
      <c r="Y27" s="18">
        <f>AVERAGE('Cost vectors detail'!AI28:AJ28)</f>
        <v>0</v>
      </c>
      <c r="Z27" s="18">
        <v>0</v>
      </c>
      <c r="AA27" s="18">
        <f>AVERAGE('Cost vectors detail'!AK28:AL28)</f>
        <v>0</v>
      </c>
      <c r="AB27" s="18">
        <f>AVERAGE('Cost vectors detail'!AM28:AN28)</f>
        <v>0</v>
      </c>
      <c r="AC27" s="18">
        <v>0</v>
      </c>
      <c r="AD27" s="9">
        <f>AVERAGE('Cost vectors detail'!AN28:AO28)</f>
        <v>0</v>
      </c>
      <c r="AE27" s="9">
        <v>0</v>
      </c>
      <c r="AF27">
        <v>0</v>
      </c>
    </row>
    <row r="28" spans="1:32" x14ac:dyDescent="0.3">
      <c r="A28" t="s">
        <v>108</v>
      </c>
      <c r="B28">
        <v>722</v>
      </c>
      <c r="C28" s="18">
        <f>AVERAGE('Cost vectors detail'!C29:G29)</f>
        <v>5.0000000000000001E-4</v>
      </c>
      <c r="D28" s="9">
        <f>AVERAGE('Cost vectors detail'!H29:I29) * $J$32</f>
        <v>0</v>
      </c>
      <c r="E28" s="18">
        <v>0</v>
      </c>
      <c r="F28" s="18">
        <f>AVERAGE('Cost vectors detail'!J29:N29)</f>
        <v>0</v>
      </c>
      <c r="G28" s="9">
        <f>AVERAGE('Cost vectors detail'!O29:P29)*$J$32</f>
        <v>0</v>
      </c>
      <c r="H28" s="18">
        <v>0</v>
      </c>
      <c r="I28" s="9">
        <f>'Cost vectors'!G28</f>
        <v>0</v>
      </c>
      <c r="J28" s="18">
        <f>IFERROR(VLOOKUP(B28, 'gas fuel and opex'!$I$5:$J$16, 2, FALSE), 0)</f>
        <v>0</v>
      </c>
      <c r="K28" s="18">
        <f>'Cost vectors detail'!AD29</f>
        <v>0</v>
      </c>
      <c r="L28" s="18">
        <v>0</v>
      </c>
      <c r="M28" s="18">
        <v>0</v>
      </c>
      <c r="N28" s="18">
        <f>'Cost vectors detail'!AF29</f>
        <v>0</v>
      </c>
      <c r="O28" s="18">
        <f>AVERAGE('Cost vectors detail'!Z29:AA29)</f>
        <v>0</v>
      </c>
      <c r="P28" s="9">
        <v>0</v>
      </c>
      <c r="Q28" s="18">
        <v>0</v>
      </c>
      <c r="R28" s="18">
        <f>AVERAGE('Cost vectors detail'!U29:W29)</f>
        <v>0</v>
      </c>
      <c r="S28" s="9">
        <f>AVERAGE('Cost vectors detail'!X29:Y29) * $J$32</f>
        <v>0</v>
      </c>
      <c r="T28" s="18">
        <v>0</v>
      </c>
      <c r="U28" s="9">
        <f>AVERAGE('Cost vectors detail'!Q29:R29)</f>
        <v>0</v>
      </c>
      <c r="V28" s="9">
        <f>AVERAGE('Cost vectors detail'!S29:T29)</f>
        <v>0</v>
      </c>
      <c r="W28" s="18">
        <v>0</v>
      </c>
      <c r="X28" s="18">
        <f>AVERAGE('Cost vectors detail'!AG29:AH29)</f>
        <v>0</v>
      </c>
      <c r="Y28" s="18">
        <f>AVERAGE('Cost vectors detail'!AI29:AJ29)</f>
        <v>0</v>
      </c>
      <c r="Z28" s="18">
        <v>0</v>
      </c>
      <c r="AA28" s="18">
        <f>AVERAGE('Cost vectors detail'!AK29:AL29)</f>
        <v>0</v>
      </c>
      <c r="AB28" s="18">
        <f>AVERAGE('Cost vectors detail'!AM29:AN29)</f>
        <v>0</v>
      </c>
      <c r="AC28" s="18">
        <v>0</v>
      </c>
      <c r="AD28" s="9">
        <f>AVERAGE('Cost vectors detail'!AN29:AO29)</f>
        <v>0</v>
      </c>
      <c r="AE28" s="9">
        <v>0</v>
      </c>
      <c r="AF28">
        <v>0</v>
      </c>
    </row>
    <row r="29" spans="1:32" x14ac:dyDescent="0.3">
      <c r="A29" t="s">
        <v>97</v>
      </c>
      <c r="B29">
        <v>561</v>
      </c>
      <c r="C29" s="16">
        <v>0</v>
      </c>
      <c r="D29" s="16">
        <v>0</v>
      </c>
      <c r="E29" s="16">
        <v>0</v>
      </c>
      <c r="F29" s="16">
        <v>0</v>
      </c>
      <c r="G29" s="16">
        <v>0</v>
      </c>
      <c r="H29" s="16">
        <v>0</v>
      </c>
      <c r="I29" s="16">
        <v>0</v>
      </c>
      <c r="J29" s="12">
        <v>5.6876080184119313E-2</v>
      </c>
      <c r="K29" s="16">
        <v>0</v>
      </c>
      <c r="L29" s="16">
        <v>0</v>
      </c>
      <c r="M29" s="16">
        <v>5.6876080184119313E-2</v>
      </c>
      <c r="N29" s="16">
        <v>0</v>
      </c>
      <c r="O29" s="16">
        <v>0</v>
      </c>
      <c r="P29" s="16">
        <v>0</v>
      </c>
      <c r="Q29" s="16">
        <v>0</v>
      </c>
      <c r="R29" s="16">
        <v>0</v>
      </c>
      <c r="S29" s="16">
        <v>0</v>
      </c>
      <c r="T29" s="16">
        <v>0</v>
      </c>
      <c r="U29" s="16">
        <v>0</v>
      </c>
      <c r="V29" s="16">
        <v>0</v>
      </c>
      <c r="W29" s="16">
        <v>0</v>
      </c>
      <c r="X29" s="16">
        <v>0</v>
      </c>
      <c r="Y29" s="16">
        <v>0</v>
      </c>
      <c r="Z29" s="16">
        <v>0</v>
      </c>
      <c r="AA29" s="16">
        <v>0</v>
      </c>
      <c r="AB29" s="16">
        <v>0</v>
      </c>
      <c r="AC29" s="16">
        <v>0</v>
      </c>
      <c r="AD29" s="9">
        <v>0</v>
      </c>
      <c r="AE29" s="9">
        <v>0</v>
      </c>
      <c r="AF29">
        <v>0</v>
      </c>
    </row>
    <row r="30" spans="1:32" x14ac:dyDescent="0.3">
      <c r="A30" t="s">
        <v>78</v>
      </c>
      <c r="B30" t="s">
        <v>77</v>
      </c>
      <c r="C30" s="16">
        <v>0</v>
      </c>
      <c r="D30" s="16">
        <v>0</v>
      </c>
      <c r="E30" s="16">
        <v>0</v>
      </c>
      <c r="F30" s="16">
        <v>0</v>
      </c>
      <c r="G30" s="16">
        <v>0</v>
      </c>
      <c r="H30" s="16">
        <v>0</v>
      </c>
      <c r="I30" s="16">
        <v>0</v>
      </c>
      <c r="J30" s="12">
        <v>2.7822482727878777E-2</v>
      </c>
      <c r="K30" s="16">
        <v>0</v>
      </c>
      <c r="L30" s="16">
        <v>0</v>
      </c>
      <c r="M30" s="16">
        <v>2.7822482727878777E-2</v>
      </c>
      <c r="N30" s="16">
        <v>0</v>
      </c>
      <c r="O30" s="16">
        <v>0</v>
      </c>
      <c r="P30" s="16">
        <v>0</v>
      </c>
      <c r="Q30" s="16">
        <v>0</v>
      </c>
      <c r="R30" s="16">
        <v>0</v>
      </c>
      <c r="S30" s="16">
        <v>0</v>
      </c>
      <c r="T30" s="16">
        <v>0</v>
      </c>
      <c r="U30" s="16">
        <v>0</v>
      </c>
      <c r="V30" s="16">
        <v>0</v>
      </c>
      <c r="W30" s="16">
        <v>0</v>
      </c>
      <c r="X30" s="16">
        <v>0</v>
      </c>
      <c r="Y30" s="16">
        <v>0</v>
      </c>
      <c r="Z30" s="16">
        <v>0</v>
      </c>
      <c r="AA30" s="16">
        <v>0</v>
      </c>
      <c r="AB30" s="16">
        <v>0</v>
      </c>
      <c r="AC30" s="16">
        <v>0</v>
      </c>
      <c r="AD30" s="9">
        <v>0</v>
      </c>
      <c r="AE30" s="9">
        <v>0</v>
      </c>
      <c r="AF30">
        <v>0</v>
      </c>
    </row>
    <row r="31" spans="1:32" x14ac:dyDescent="0.3">
      <c r="A31" t="s">
        <v>94</v>
      </c>
      <c r="B31">
        <v>5411</v>
      </c>
      <c r="C31" s="16">
        <v>0</v>
      </c>
      <c r="D31" s="16">
        <v>0</v>
      </c>
      <c r="E31" s="16">
        <v>0</v>
      </c>
      <c r="F31" s="16">
        <v>0</v>
      </c>
      <c r="G31" s="16">
        <v>0</v>
      </c>
      <c r="H31" s="16">
        <v>0</v>
      </c>
      <c r="I31" s="16">
        <v>0</v>
      </c>
      <c r="J31" s="12">
        <v>1.4219937834935787E-2</v>
      </c>
      <c r="K31" s="16">
        <v>0</v>
      </c>
      <c r="L31" s="16">
        <v>0</v>
      </c>
      <c r="M31" s="16">
        <v>1.4219937834935787E-2</v>
      </c>
      <c r="N31" s="16">
        <v>0</v>
      </c>
      <c r="O31" s="16">
        <v>0</v>
      </c>
      <c r="P31" s="16">
        <v>0</v>
      </c>
      <c r="Q31" s="16">
        <v>0</v>
      </c>
      <c r="R31" s="16">
        <v>0</v>
      </c>
      <c r="S31" s="16">
        <v>0</v>
      </c>
      <c r="T31" s="16">
        <v>0</v>
      </c>
      <c r="U31" s="16">
        <v>0</v>
      </c>
      <c r="V31" s="16">
        <v>0</v>
      </c>
      <c r="W31" s="16">
        <v>0</v>
      </c>
      <c r="X31" s="16">
        <v>0</v>
      </c>
      <c r="Y31" s="16">
        <v>0</v>
      </c>
      <c r="Z31" s="16">
        <v>0</v>
      </c>
      <c r="AA31" s="16">
        <v>0</v>
      </c>
      <c r="AB31" s="16">
        <v>0</v>
      </c>
      <c r="AC31" s="16">
        <v>0</v>
      </c>
      <c r="AD31" s="9">
        <v>0</v>
      </c>
      <c r="AE31" s="9">
        <v>0</v>
      </c>
      <c r="AF31">
        <v>0</v>
      </c>
    </row>
    <row r="32" spans="1:32" x14ac:dyDescent="0.3">
      <c r="A32" t="s">
        <v>505</v>
      </c>
      <c r="C32" s="20">
        <f>SUM(C3:C31)</f>
        <v>1</v>
      </c>
      <c r="D32" s="20">
        <f t="shared" ref="D32:AF32" si="0">SUM(D3:D31)</f>
        <v>0.35607098723412661</v>
      </c>
      <c r="E32" s="20">
        <f t="shared" si="0"/>
        <v>0</v>
      </c>
      <c r="F32" s="20">
        <f t="shared" si="0"/>
        <v>0.99999999999999989</v>
      </c>
      <c r="G32" s="20">
        <f t="shared" si="0"/>
        <v>0.35607098723412667</v>
      </c>
      <c r="H32" s="20">
        <f t="shared" si="0"/>
        <v>0</v>
      </c>
      <c r="I32" s="20">
        <f t="shared" si="0"/>
        <v>1</v>
      </c>
      <c r="J32" s="20">
        <f t="shared" si="0"/>
        <v>0.35607098723412661</v>
      </c>
      <c r="K32" s="20">
        <f t="shared" si="0"/>
        <v>1.0000000000000002</v>
      </c>
      <c r="L32" s="20">
        <f t="shared" si="0"/>
        <v>0</v>
      </c>
      <c r="M32" s="20">
        <f t="shared" si="0"/>
        <v>0.35607098723412661</v>
      </c>
      <c r="N32" s="20">
        <f t="shared" si="0"/>
        <v>1</v>
      </c>
      <c r="O32" s="20">
        <f t="shared" si="0"/>
        <v>1</v>
      </c>
      <c r="P32" s="20">
        <f t="shared" ref="P32" si="1">SUM(P3:P31)</f>
        <v>0.35607098723412656</v>
      </c>
      <c r="Q32" s="20">
        <f t="shared" si="0"/>
        <v>1.0000000000000007</v>
      </c>
      <c r="R32" s="20">
        <f t="shared" si="0"/>
        <v>0.99999999999999989</v>
      </c>
      <c r="S32" s="20">
        <f t="shared" si="0"/>
        <v>0.35607098723412661</v>
      </c>
      <c r="T32" s="20">
        <f t="shared" si="0"/>
        <v>0</v>
      </c>
      <c r="U32" s="20">
        <f t="shared" si="0"/>
        <v>0.99999999999999978</v>
      </c>
      <c r="V32" s="20">
        <f t="shared" si="0"/>
        <v>1</v>
      </c>
      <c r="W32" s="20">
        <f t="shared" ref="W32" si="2">SUM(W3:W31)</f>
        <v>0</v>
      </c>
      <c r="X32" s="20">
        <f t="shared" si="0"/>
        <v>0.99999999999999978</v>
      </c>
      <c r="Y32" s="20">
        <f t="shared" si="0"/>
        <v>0.99999999999999978</v>
      </c>
      <c r="Z32" s="20">
        <f t="shared" si="0"/>
        <v>0</v>
      </c>
      <c r="AA32" s="20">
        <f t="shared" si="0"/>
        <v>1</v>
      </c>
      <c r="AB32" s="20">
        <f t="shared" si="0"/>
        <v>1</v>
      </c>
      <c r="AC32" s="20">
        <f t="shared" si="0"/>
        <v>0</v>
      </c>
      <c r="AD32" s="20">
        <f t="shared" si="0"/>
        <v>1</v>
      </c>
      <c r="AE32" s="20">
        <f t="shared" si="0"/>
        <v>0</v>
      </c>
      <c r="AF32" s="20">
        <f t="shared" si="0"/>
        <v>0</v>
      </c>
    </row>
    <row r="33" spans="4:31" x14ac:dyDescent="0.3">
      <c r="D33" t="s">
        <v>506</v>
      </c>
      <c r="J33" t="s">
        <v>506</v>
      </c>
      <c r="AD33" s="9"/>
      <c r="AE33" s="9"/>
    </row>
    <row r="35" spans="4:31" x14ac:dyDescent="0.3">
      <c r="G35" s="6"/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4E663F-C748-4419-A156-BBA4BB6F10E6}">
  <dimension ref="A1:A3"/>
  <sheetViews>
    <sheetView workbookViewId="0">
      <selection activeCell="K25" sqref="K25"/>
    </sheetView>
  </sheetViews>
  <sheetFormatPr defaultRowHeight="14.4" x14ac:dyDescent="0.3"/>
  <cols>
    <col min="1" max="1" width="47.88671875" customWidth="1"/>
  </cols>
  <sheetData>
    <row r="1" spans="1:1" ht="57.6" x14ac:dyDescent="0.3">
      <c r="A1" s="1" t="s">
        <v>179</v>
      </c>
    </row>
    <row r="3" spans="1:1" x14ac:dyDescent="0.3">
      <c r="A3" t="s">
        <v>180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75D78E-7A6F-47BF-9690-3B8F1E4F8D0F}">
  <dimension ref="A1"/>
  <sheetViews>
    <sheetView workbookViewId="0">
      <selection activeCell="H9" sqref="H9"/>
    </sheetView>
  </sheetViews>
  <sheetFormatPr defaultRowHeight="14.4" x14ac:dyDescent="0.3"/>
  <cols>
    <col min="1" max="1" width="40.44140625" customWidth="1"/>
  </cols>
  <sheetData>
    <row r="1" spans="1:1" ht="86.4" x14ac:dyDescent="0.3">
      <c r="A1" s="1" t="s">
        <v>186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6DA57B-15C6-40AE-B39D-BE8E947851CD}">
  <dimension ref="A1:A48"/>
  <sheetViews>
    <sheetView workbookViewId="0">
      <selection activeCell="C1" sqref="C1"/>
    </sheetView>
  </sheetViews>
  <sheetFormatPr defaultRowHeight="14.4" x14ac:dyDescent="0.3"/>
  <cols>
    <col min="1" max="1" width="44.5546875" customWidth="1"/>
  </cols>
  <sheetData>
    <row r="1" spans="1:1" ht="72" x14ac:dyDescent="0.3">
      <c r="A1" s="1" t="s">
        <v>185</v>
      </c>
    </row>
    <row r="45" spans="1:1" x14ac:dyDescent="0.3">
      <c r="A45" t="s">
        <v>181</v>
      </c>
    </row>
    <row r="46" spans="1:1" x14ac:dyDescent="0.3">
      <c r="A46" t="s">
        <v>182</v>
      </c>
    </row>
    <row r="47" spans="1:1" x14ac:dyDescent="0.3">
      <c r="A47" t="s">
        <v>183</v>
      </c>
    </row>
    <row r="48" spans="1:1" x14ac:dyDescent="0.3">
      <c r="A48" t="s">
        <v>184</v>
      </c>
    </row>
  </sheetData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980A78-CF7B-4CB3-8A40-8BB202CD583F}">
  <dimension ref="A1"/>
  <sheetViews>
    <sheetView workbookViewId="0">
      <selection activeCell="B1" sqref="B1"/>
    </sheetView>
  </sheetViews>
  <sheetFormatPr defaultRowHeight="14.4" x14ac:dyDescent="0.3"/>
  <cols>
    <col min="1" max="1" width="48.21875" customWidth="1"/>
  </cols>
  <sheetData>
    <row r="1" spans="1:1" ht="57.6" x14ac:dyDescent="0.3">
      <c r="A1" s="1" t="s">
        <v>187</v>
      </c>
    </row>
  </sheetData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8AA57C-79ED-454A-957E-68B9E4FCBF62}">
  <dimension ref="A1:B97"/>
  <sheetViews>
    <sheetView topLeftCell="A37" workbookViewId="0">
      <selection activeCell="A37" sqref="A1:B1048576"/>
    </sheetView>
  </sheetViews>
  <sheetFormatPr defaultRowHeight="14.4" x14ac:dyDescent="0.3"/>
  <cols>
    <col min="1" max="1" width="27.109375" customWidth="1"/>
  </cols>
  <sheetData>
    <row r="1" spans="1:2" x14ac:dyDescent="0.3">
      <c r="A1" t="s">
        <v>49</v>
      </c>
      <c r="B1" t="s">
        <v>48</v>
      </c>
    </row>
    <row r="2" spans="1:2" x14ac:dyDescent="0.3">
      <c r="A2" t="s">
        <v>7</v>
      </c>
      <c r="B2" t="s">
        <v>50</v>
      </c>
    </row>
    <row r="3" spans="1:2" x14ac:dyDescent="0.3">
      <c r="A3" t="s">
        <v>8</v>
      </c>
      <c r="B3" t="s">
        <v>51</v>
      </c>
    </row>
    <row r="4" spans="1:2" x14ac:dyDescent="0.3">
      <c r="A4" t="s">
        <v>9</v>
      </c>
      <c r="B4">
        <v>211</v>
      </c>
    </row>
    <row r="5" spans="1:2" x14ac:dyDescent="0.3">
      <c r="A5" t="s">
        <v>44</v>
      </c>
      <c r="B5">
        <v>212</v>
      </c>
    </row>
    <row r="6" spans="1:2" x14ac:dyDescent="0.3">
      <c r="A6" t="s">
        <v>45</v>
      </c>
      <c r="B6">
        <v>213</v>
      </c>
    </row>
    <row r="7" spans="1:2" x14ac:dyDescent="0.3">
      <c r="A7" t="s">
        <v>52</v>
      </c>
      <c r="B7">
        <v>22</v>
      </c>
    </row>
    <row r="8" spans="1:2" x14ac:dyDescent="0.3">
      <c r="A8" t="s">
        <v>10</v>
      </c>
      <c r="B8">
        <v>23</v>
      </c>
    </row>
    <row r="9" spans="1:2" x14ac:dyDescent="0.3">
      <c r="A9" t="s">
        <v>53</v>
      </c>
      <c r="B9">
        <v>321</v>
      </c>
    </row>
    <row r="10" spans="1:2" x14ac:dyDescent="0.3">
      <c r="A10" t="s">
        <v>47</v>
      </c>
      <c r="B10">
        <v>327</v>
      </c>
    </row>
    <row r="11" spans="1:2" x14ac:dyDescent="0.3">
      <c r="A11" t="s">
        <v>54</v>
      </c>
      <c r="B11">
        <v>331</v>
      </c>
    </row>
    <row r="12" spans="1:2" x14ac:dyDescent="0.3">
      <c r="A12" t="s">
        <v>1</v>
      </c>
      <c r="B12">
        <v>332</v>
      </c>
    </row>
    <row r="13" spans="1:2" x14ac:dyDescent="0.3">
      <c r="A13" t="s">
        <v>2</v>
      </c>
      <c r="B13">
        <v>333</v>
      </c>
    </row>
    <row r="14" spans="1:2" x14ac:dyDescent="0.3">
      <c r="A14" t="s">
        <v>11</v>
      </c>
      <c r="B14">
        <v>334</v>
      </c>
    </row>
    <row r="15" spans="1:2" x14ac:dyDescent="0.3">
      <c r="A15" t="s">
        <v>13</v>
      </c>
      <c r="B15">
        <v>335</v>
      </c>
    </row>
    <row r="16" spans="1:2" x14ac:dyDescent="0.3">
      <c r="A16" t="s">
        <v>56</v>
      </c>
      <c r="B16" t="s">
        <v>55</v>
      </c>
    </row>
    <row r="17" spans="1:2" x14ac:dyDescent="0.3">
      <c r="A17" t="s">
        <v>58</v>
      </c>
      <c r="B17" t="s">
        <v>57</v>
      </c>
    </row>
    <row r="18" spans="1:2" x14ac:dyDescent="0.3">
      <c r="A18" t="s">
        <v>59</v>
      </c>
      <c r="B18">
        <v>337</v>
      </c>
    </row>
    <row r="19" spans="1:2" x14ac:dyDescent="0.3">
      <c r="A19" t="s">
        <v>60</v>
      </c>
      <c r="B19">
        <v>339</v>
      </c>
    </row>
    <row r="20" spans="1:2" x14ac:dyDescent="0.3">
      <c r="A20" t="s">
        <v>62</v>
      </c>
      <c r="B20" t="s">
        <v>61</v>
      </c>
    </row>
    <row r="21" spans="1:2" x14ac:dyDescent="0.3">
      <c r="A21" t="s">
        <v>64</v>
      </c>
      <c r="B21" t="s">
        <v>63</v>
      </c>
    </row>
    <row r="22" spans="1:2" x14ac:dyDescent="0.3">
      <c r="A22" t="s">
        <v>66</v>
      </c>
      <c r="B22" t="s">
        <v>65</v>
      </c>
    </row>
    <row r="23" spans="1:2" x14ac:dyDescent="0.3">
      <c r="A23" t="s">
        <v>67</v>
      </c>
      <c r="B23">
        <v>322</v>
      </c>
    </row>
    <row r="24" spans="1:2" x14ac:dyDescent="0.3">
      <c r="A24" t="s">
        <v>68</v>
      </c>
      <c r="B24">
        <v>323</v>
      </c>
    </row>
    <row r="25" spans="1:2" x14ac:dyDescent="0.3">
      <c r="A25" t="s">
        <v>43</v>
      </c>
      <c r="B25">
        <v>324</v>
      </c>
    </row>
    <row r="26" spans="1:2" x14ac:dyDescent="0.3">
      <c r="A26" t="s">
        <v>34</v>
      </c>
      <c r="B26">
        <v>325</v>
      </c>
    </row>
    <row r="27" spans="1:2" x14ac:dyDescent="0.3">
      <c r="A27" t="s">
        <v>0</v>
      </c>
      <c r="B27">
        <v>326</v>
      </c>
    </row>
    <row r="28" spans="1:2" x14ac:dyDescent="0.3">
      <c r="A28" t="s">
        <v>69</v>
      </c>
      <c r="B28">
        <v>42</v>
      </c>
    </row>
    <row r="29" spans="1:2" x14ac:dyDescent="0.3">
      <c r="A29" t="s">
        <v>70</v>
      </c>
      <c r="B29">
        <v>441</v>
      </c>
    </row>
    <row r="30" spans="1:2" x14ac:dyDescent="0.3">
      <c r="A30" t="s">
        <v>71</v>
      </c>
      <c r="B30">
        <v>445</v>
      </c>
    </row>
    <row r="31" spans="1:2" x14ac:dyDescent="0.3">
      <c r="A31" t="s">
        <v>72</v>
      </c>
      <c r="B31">
        <v>452</v>
      </c>
    </row>
    <row r="32" spans="1:2" x14ac:dyDescent="0.3">
      <c r="A32" t="s">
        <v>74</v>
      </c>
      <c r="B32" t="s">
        <v>73</v>
      </c>
    </row>
    <row r="33" spans="1:2" x14ac:dyDescent="0.3">
      <c r="A33" t="s">
        <v>75</v>
      </c>
      <c r="B33">
        <v>481</v>
      </c>
    </row>
    <row r="34" spans="1:2" x14ac:dyDescent="0.3">
      <c r="A34" t="s">
        <v>3</v>
      </c>
      <c r="B34">
        <v>482</v>
      </c>
    </row>
    <row r="35" spans="1:2" x14ac:dyDescent="0.3">
      <c r="A35" t="s">
        <v>76</v>
      </c>
      <c r="B35">
        <v>483</v>
      </c>
    </row>
    <row r="36" spans="1:2" x14ac:dyDescent="0.3">
      <c r="A36" t="s">
        <v>14</v>
      </c>
      <c r="B36">
        <v>484</v>
      </c>
    </row>
    <row r="37" spans="1:2" x14ac:dyDescent="0.3">
      <c r="A37" t="s">
        <v>4</v>
      </c>
      <c r="B37">
        <v>485</v>
      </c>
    </row>
    <row r="38" spans="1:2" x14ac:dyDescent="0.3">
      <c r="A38" t="s">
        <v>5</v>
      </c>
      <c r="B38">
        <v>486</v>
      </c>
    </row>
    <row r="39" spans="1:2" x14ac:dyDescent="0.3">
      <c r="A39" t="s">
        <v>78</v>
      </c>
      <c r="B39" t="s">
        <v>77</v>
      </c>
    </row>
    <row r="40" spans="1:2" x14ac:dyDescent="0.3">
      <c r="A40" t="s">
        <v>79</v>
      </c>
      <c r="B40">
        <v>493</v>
      </c>
    </row>
    <row r="41" spans="1:2" x14ac:dyDescent="0.3">
      <c r="A41" t="s">
        <v>80</v>
      </c>
      <c r="B41">
        <v>511</v>
      </c>
    </row>
    <row r="42" spans="1:2" x14ac:dyDescent="0.3">
      <c r="A42" t="s">
        <v>81</v>
      </c>
      <c r="B42">
        <v>512</v>
      </c>
    </row>
    <row r="43" spans="1:2" x14ac:dyDescent="0.3">
      <c r="A43" t="s">
        <v>82</v>
      </c>
      <c r="B43">
        <v>513</v>
      </c>
    </row>
    <row r="44" spans="1:2" x14ac:dyDescent="0.3">
      <c r="A44" t="s">
        <v>83</v>
      </c>
      <c r="B44">
        <v>514</v>
      </c>
    </row>
    <row r="45" spans="1:2" x14ac:dyDescent="0.3">
      <c r="A45" t="s">
        <v>85</v>
      </c>
      <c r="B45" t="s">
        <v>84</v>
      </c>
    </row>
    <row r="46" spans="1:2" x14ac:dyDescent="0.3">
      <c r="A46" t="s">
        <v>86</v>
      </c>
      <c r="B46">
        <v>523</v>
      </c>
    </row>
    <row r="47" spans="1:2" x14ac:dyDescent="0.3">
      <c r="A47" t="s">
        <v>15</v>
      </c>
      <c r="B47">
        <v>524</v>
      </c>
    </row>
    <row r="48" spans="1:2" x14ac:dyDescent="0.3">
      <c r="A48" t="s">
        <v>87</v>
      </c>
      <c r="B48">
        <v>525</v>
      </c>
    </row>
    <row r="49" spans="1:2" x14ac:dyDescent="0.3">
      <c r="A49" t="s">
        <v>89</v>
      </c>
      <c r="B49" t="s">
        <v>88</v>
      </c>
    </row>
    <row r="50" spans="1:2" x14ac:dyDescent="0.3">
      <c r="A50" t="s">
        <v>91</v>
      </c>
      <c r="B50" t="s">
        <v>90</v>
      </c>
    </row>
    <row r="51" spans="1:2" x14ac:dyDescent="0.3">
      <c r="A51" t="s">
        <v>93</v>
      </c>
      <c r="B51" t="s">
        <v>92</v>
      </c>
    </row>
    <row r="52" spans="1:2" x14ac:dyDescent="0.3">
      <c r="A52" t="s">
        <v>94</v>
      </c>
      <c r="B52">
        <v>5411</v>
      </c>
    </row>
    <row r="53" spans="1:2" x14ac:dyDescent="0.3">
      <c r="A53" t="s">
        <v>95</v>
      </c>
      <c r="B53">
        <v>5415</v>
      </c>
    </row>
    <row r="54" spans="1:2" x14ac:dyDescent="0.3">
      <c r="A54" t="s">
        <v>16</v>
      </c>
      <c r="B54" t="s">
        <v>96</v>
      </c>
    </row>
    <row r="55" spans="1:2" x14ac:dyDescent="0.3">
      <c r="A55" t="s">
        <v>17</v>
      </c>
      <c r="B55">
        <v>55</v>
      </c>
    </row>
    <row r="56" spans="1:2" x14ac:dyDescent="0.3">
      <c r="A56" t="s">
        <v>97</v>
      </c>
      <c r="B56">
        <v>561</v>
      </c>
    </row>
    <row r="57" spans="1:2" x14ac:dyDescent="0.3">
      <c r="A57" t="s">
        <v>98</v>
      </c>
      <c r="B57">
        <v>562</v>
      </c>
    </row>
    <row r="58" spans="1:2" x14ac:dyDescent="0.3">
      <c r="A58" t="s">
        <v>99</v>
      </c>
      <c r="B58">
        <v>61</v>
      </c>
    </row>
    <row r="59" spans="1:2" x14ac:dyDescent="0.3">
      <c r="A59" t="s">
        <v>100</v>
      </c>
      <c r="B59">
        <v>621</v>
      </c>
    </row>
    <row r="60" spans="1:2" x14ac:dyDescent="0.3">
      <c r="A60" t="s">
        <v>101</v>
      </c>
      <c r="B60">
        <v>622</v>
      </c>
    </row>
    <row r="61" spans="1:2" x14ac:dyDescent="0.3">
      <c r="A61" t="s">
        <v>102</v>
      </c>
      <c r="B61">
        <v>623</v>
      </c>
    </row>
    <row r="62" spans="1:2" x14ac:dyDescent="0.3">
      <c r="A62" t="s">
        <v>103</v>
      </c>
      <c r="B62">
        <v>624</v>
      </c>
    </row>
    <row r="63" spans="1:2" x14ac:dyDescent="0.3">
      <c r="A63" t="s">
        <v>105</v>
      </c>
      <c r="B63" t="s">
        <v>104</v>
      </c>
    </row>
    <row r="64" spans="1:2" x14ac:dyDescent="0.3">
      <c r="A64" t="s">
        <v>106</v>
      </c>
      <c r="B64">
        <v>713</v>
      </c>
    </row>
    <row r="65" spans="1:2" x14ac:dyDescent="0.3">
      <c r="A65" t="s">
        <v>107</v>
      </c>
      <c r="B65">
        <v>721</v>
      </c>
    </row>
    <row r="66" spans="1:2" x14ac:dyDescent="0.3">
      <c r="A66" t="s">
        <v>108</v>
      </c>
      <c r="B66">
        <v>722</v>
      </c>
    </row>
    <row r="67" spans="1:2" x14ac:dyDescent="0.3">
      <c r="A67" t="s">
        <v>109</v>
      </c>
      <c r="B67">
        <v>81</v>
      </c>
    </row>
    <row r="68" spans="1:2" x14ac:dyDescent="0.3">
      <c r="A68" t="s">
        <v>111</v>
      </c>
      <c r="B68" t="s">
        <v>110</v>
      </c>
    </row>
    <row r="69" spans="1:2" x14ac:dyDescent="0.3">
      <c r="A69" t="s">
        <v>113</v>
      </c>
      <c r="B69" t="s">
        <v>112</v>
      </c>
    </row>
    <row r="70" spans="1:2" x14ac:dyDescent="0.3">
      <c r="A70" t="s">
        <v>115</v>
      </c>
      <c r="B70" t="s">
        <v>114</v>
      </c>
    </row>
    <row r="71" spans="1:2" x14ac:dyDescent="0.3">
      <c r="A71" t="s">
        <v>117</v>
      </c>
      <c r="B71" t="s">
        <v>116</v>
      </c>
    </row>
    <row r="72" spans="1:2" x14ac:dyDescent="0.3">
      <c r="A72" t="s">
        <v>119</v>
      </c>
      <c r="B72" t="s">
        <v>118</v>
      </c>
    </row>
    <row r="73" spans="1:2" x14ac:dyDescent="0.3">
      <c r="A73" t="s">
        <v>121</v>
      </c>
      <c r="B73" t="s">
        <v>120</v>
      </c>
    </row>
    <row r="74" spans="1:2" x14ac:dyDescent="0.3">
      <c r="A74" t="s">
        <v>123</v>
      </c>
      <c r="B74" t="s">
        <v>122</v>
      </c>
    </row>
    <row r="75" spans="1:2" x14ac:dyDescent="0.3">
      <c r="A75" t="s">
        <v>125</v>
      </c>
      <c r="B75" t="s">
        <v>124</v>
      </c>
    </row>
    <row r="76" spans="1:2" x14ac:dyDescent="0.3">
      <c r="A76" t="s">
        <v>127</v>
      </c>
      <c r="B76" t="s">
        <v>126</v>
      </c>
    </row>
    <row r="77" spans="1:2" x14ac:dyDescent="0.3">
      <c r="A77" t="s">
        <v>129</v>
      </c>
      <c r="B77" t="s">
        <v>128</v>
      </c>
    </row>
    <row r="78" spans="1:2" x14ac:dyDescent="0.3">
      <c r="A78" t="s">
        <v>131</v>
      </c>
      <c r="B78" t="s">
        <v>130</v>
      </c>
    </row>
    <row r="79" spans="1:2" x14ac:dyDescent="0.3">
      <c r="A79" t="s">
        <v>133</v>
      </c>
      <c r="B79" t="s">
        <v>132</v>
      </c>
    </row>
    <row r="80" spans="1:2" x14ac:dyDescent="0.3">
      <c r="A80" t="s">
        <v>135</v>
      </c>
      <c r="B80" t="s">
        <v>134</v>
      </c>
    </row>
    <row r="81" spans="1:2" x14ac:dyDescent="0.3">
      <c r="A81" t="s">
        <v>137</v>
      </c>
      <c r="B81" t="s">
        <v>136</v>
      </c>
    </row>
    <row r="82" spans="1:2" x14ac:dyDescent="0.3">
      <c r="A82" t="s">
        <v>139</v>
      </c>
      <c r="B82" t="s">
        <v>138</v>
      </c>
    </row>
    <row r="83" spans="1:2" x14ac:dyDescent="0.3">
      <c r="A83" t="s">
        <v>141</v>
      </c>
      <c r="B83" t="s">
        <v>140</v>
      </c>
    </row>
    <row r="84" spans="1:2" x14ac:dyDescent="0.3">
      <c r="A84" t="s">
        <v>143</v>
      </c>
      <c r="B84" t="s">
        <v>142</v>
      </c>
    </row>
    <row r="85" spans="1:2" x14ac:dyDescent="0.3">
      <c r="A85" t="s">
        <v>145</v>
      </c>
      <c r="B85" t="s">
        <v>144</v>
      </c>
    </row>
    <row r="86" spans="1:2" x14ac:dyDescent="0.3">
      <c r="A86" t="s">
        <v>147</v>
      </c>
      <c r="B86" t="s">
        <v>146</v>
      </c>
    </row>
    <row r="87" spans="1:2" x14ac:dyDescent="0.3">
      <c r="A87" t="s">
        <v>149</v>
      </c>
      <c r="B87" t="s">
        <v>148</v>
      </c>
    </row>
    <row r="88" spans="1:2" x14ac:dyDescent="0.3">
      <c r="A88" t="s">
        <v>151</v>
      </c>
      <c r="B88" t="s">
        <v>150</v>
      </c>
    </row>
    <row r="89" spans="1:2" x14ac:dyDescent="0.3">
      <c r="A89" t="s">
        <v>153</v>
      </c>
      <c r="B89" t="s">
        <v>152</v>
      </c>
    </row>
    <row r="90" spans="1:2" x14ac:dyDescent="0.3">
      <c r="A90" t="s">
        <v>155</v>
      </c>
      <c r="B90" t="s">
        <v>154</v>
      </c>
    </row>
    <row r="91" spans="1:2" x14ac:dyDescent="0.3">
      <c r="A91" t="s">
        <v>157</v>
      </c>
      <c r="B91" t="s">
        <v>156</v>
      </c>
    </row>
    <row r="92" spans="1:2" x14ac:dyDescent="0.3">
      <c r="A92" t="s">
        <v>159</v>
      </c>
      <c r="B92" t="s">
        <v>158</v>
      </c>
    </row>
    <row r="93" spans="1:2" x14ac:dyDescent="0.3">
      <c r="A93" t="s">
        <v>161</v>
      </c>
      <c r="B93" t="s">
        <v>160</v>
      </c>
    </row>
    <row r="94" spans="1:2" x14ac:dyDescent="0.3">
      <c r="A94" t="s">
        <v>163</v>
      </c>
      <c r="B94" t="s">
        <v>162</v>
      </c>
    </row>
    <row r="95" spans="1:2" x14ac:dyDescent="0.3">
      <c r="A95" t="s">
        <v>165</v>
      </c>
      <c r="B95" t="s">
        <v>164</v>
      </c>
    </row>
    <row r="96" spans="1:2" x14ac:dyDescent="0.3">
      <c r="A96" t="s">
        <v>167</v>
      </c>
      <c r="B96" t="s">
        <v>166</v>
      </c>
    </row>
    <row r="97" spans="1:2" x14ac:dyDescent="0.3">
      <c r="A97" t="s">
        <v>169</v>
      </c>
      <c r="B97" t="s">
        <v>168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05DE8D-A66F-4744-9CFB-49BEF7AA0A45}">
  <dimension ref="A1:M28"/>
  <sheetViews>
    <sheetView workbookViewId="0">
      <selection activeCell="L3" sqref="L3"/>
    </sheetView>
  </sheetViews>
  <sheetFormatPr defaultRowHeight="14.4" x14ac:dyDescent="0.3"/>
  <cols>
    <col min="1" max="1" width="20.44140625" customWidth="1"/>
    <col min="2" max="2" width="12.21875" customWidth="1"/>
  </cols>
  <sheetData>
    <row r="1" spans="1:13" x14ac:dyDescent="0.3">
      <c r="A1" t="s">
        <v>390</v>
      </c>
      <c r="C1" s="6" t="s">
        <v>35</v>
      </c>
      <c r="D1" s="6" t="s">
        <v>36</v>
      </c>
      <c r="E1" s="6" t="s">
        <v>507</v>
      </c>
      <c r="F1" s="6" t="s">
        <v>25</v>
      </c>
      <c r="G1" s="6" t="s">
        <v>433</v>
      </c>
      <c r="H1" s="6" t="s">
        <v>358</v>
      </c>
      <c r="I1" s="6" t="s">
        <v>46</v>
      </c>
      <c r="J1" s="6" t="s">
        <v>355</v>
      </c>
      <c r="L1" s="6"/>
    </row>
    <row r="2" spans="1:13" x14ac:dyDescent="0.3">
      <c r="A2" t="s">
        <v>7</v>
      </c>
      <c r="B2" t="str">
        <f>VLOOKUP(A2, 'code names'!A:B, 2, FALSE)</f>
        <v>111CA</v>
      </c>
      <c r="C2" s="9">
        <f>AVERAGE('Cost vectors detail'!H4:I4)</f>
        <v>0</v>
      </c>
      <c r="D2" s="9">
        <f>AVERAGE('Cost vectors detail'!O4:P4)</f>
        <v>0</v>
      </c>
      <c r="E2" s="9">
        <f>AVERAGE('Cost vectors detail'!AD4,'Cost vectors detail'!AF4)</f>
        <v>0</v>
      </c>
      <c r="F2" s="9">
        <f>'[1]Cost vectors detail'!AF4</f>
        <v>0</v>
      </c>
      <c r="G2" s="9">
        <f>'[1]Cost vectors detail'!AD4</f>
        <v>0</v>
      </c>
      <c r="H2" s="21">
        <f>AVERAGE('Cost vectors detail'!AB4:AC4)</f>
        <v>0.14499999999999999</v>
      </c>
      <c r="I2" s="9">
        <f>AVERAGE('Cost vectors detail'!X4:Y4)</f>
        <v>0</v>
      </c>
      <c r="J2" s="9">
        <f>AVERAGE('Cost vectors detail'!S4:T4)</f>
        <v>0</v>
      </c>
      <c r="K2" s="9"/>
      <c r="L2" s="9"/>
      <c r="M2" s="9"/>
    </row>
    <row r="3" spans="1:13" x14ac:dyDescent="0.3">
      <c r="A3" t="s">
        <v>8</v>
      </c>
      <c r="B3" t="str">
        <f>VLOOKUP(A3, 'code names'!A:B, 2, FALSE)</f>
        <v>113FF</v>
      </c>
      <c r="C3" s="9">
        <f>AVERAGE('Cost vectors detail'!H5:I5)</f>
        <v>0</v>
      </c>
      <c r="D3" s="9">
        <f>AVERAGE('Cost vectors detail'!O5:P5)</f>
        <v>0</v>
      </c>
      <c r="E3" s="9">
        <f>AVERAGE('Cost vectors detail'!AD5,'Cost vectors detail'!AF5)</f>
        <v>0</v>
      </c>
      <c r="F3" s="9">
        <f>'[1]Cost vectors detail'!AF5</f>
        <v>0</v>
      </c>
      <c r="G3" s="9">
        <f>'[1]Cost vectors detail'!AD5</f>
        <v>0</v>
      </c>
      <c r="H3" s="9">
        <f>AVERAGE('Cost vectors detail'!AB5:AC5)</f>
        <v>0.14499999999999999</v>
      </c>
      <c r="I3" s="9">
        <f>AVERAGE('Cost vectors detail'!X5:Y5)</f>
        <v>0</v>
      </c>
      <c r="J3" s="9">
        <f>AVERAGE('Cost vectors detail'!S5:T5)</f>
        <v>0</v>
      </c>
      <c r="K3" s="9"/>
      <c r="L3" s="9"/>
      <c r="M3" s="9"/>
    </row>
    <row r="4" spans="1:13" x14ac:dyDescent="0.3">
      <c r="A4" t="s">
        <v>9</v>
      </c>
      <c r="B4">
        <f>VLOOKUP(A4, 'code names'!A:B, 2, FALSE)</f>
        <v>211</v>
      </c>
      <c r="C4" s="9">
        <f>AVERAGE('Cost vectors detail'!H6:I6)</f>
        <v>0</v>
      </c>
      <c r="D4" s="9">
        <f>AVERAGE('Cost vectors detail'!O6:P6)</f>
        <v>0</v>
      </c>
      <c r="E4" s="9">
        <f>AVERAGE('Cost vectors detail'!AD6,'Cost vectors detail'!AF6)</f>
        <v>0.25</v>
      </c>
      <c r="F4" s="9">
        <f>'[1]Cost vectors detail'!AF6</f>
        <v>0</v>
      </c>
      <c r="G4" s="9">
        <f>'[1]Cost vectors detail'!AD6</f>
        <v>0.5</v>
      </c>
      <c r="H4" s="9">
        <f>AVERAGE('Cost vectors detail'!AB6:AC6)</f>
        <v>7.0000000000000007E-2</v>
      </c>
      <c r="I4" s="9">
        <f>AVERAGE('Cost vectors detail'!X6:Y6)</f>
        <v>0</v>
      </c>
      <c r="J4" s="9">
        <f>AVERAGE('Cost vectors detail'!S6:T6)</f>
        <v>0</v>
      </c>
      <c r="K4" s="9"/>
      <c r="L4" s="9"/>
      <c r="M4" s="9"/>
    </row>
    <row r="5" spans="1:13" x14ac:dyDescent="0.3">
      <c r="A5" t="s">
        <v>44</v>
      </c>
      <c r="B5">
        <v>212</v>
      </c>
      <c r="C5" s="9">
        <f>AVERAGE('Cost vectors detail'!H7:I7)</f>
        <v>0</v>
      </c>
      <c r="D5" s="9">
        <f>AVERAGE('Cost vectors detail'!O7:P7)</f>
        <v>0</v>
      </c>
      <c r="E5" s="9">
        <f>AVERAGE('Cost vectors detail'!AD7,'Cost vectors detail'!AF7)</f>
        <v>0.25</v>
      </c>
      <c r="F5" s="9">
        <f>'[1]Cost vectors detail'!AF7</f>
        <v>0.5</v>
      </c>
      <c r="G5" s="9">
        <f>'[1]Cost vectors detail'!AD7</f>
        <v>0</v>
      </c>
      <c r="H5" s="9">
        <f>AVERAGE('Cost vectors detail'!AB7:AC7)</f>
        <v>0</v>
      </c>
      <c r="I5" s="9">
        <f>AVERAGE('Cost vectors detail'!X7:Y7)</f>
        <v>0</v>
      </c>
      <c r="J5" s="9">
        <f>AVERAGE('Cost vectors detail'!S7:T7)</f>
        <v>0</v>
      </c>
      <c r="K5" s="9"/>
      <c r="L5" s="9"/>
      <c r="M5" s="9"/>
    </row>
    <row r="6" spans="1:13" x14ac:dyDescent="0.3">
      <c r="A6" t="s">
        <v>45</v>
      </c>
      <c r="B6">
        <v>213</v>
      </c>
      <c r="C6" s="9">
        <f>AVERAGE('Cost vectors detail'!H8:I8)</f>
        <v>0</v>
      </c>
      <c r="D6" s="9">
        <f>AVERAGE('Cost vectors detail'!O8:P8)</f>
        <v>0</v>
      </c>
      <c r="E6" s="9">
        <f>AVERAGE('Cost vectors detail'!AD8,'Cost vectors detail'!AF8)</f>
        <v>0</v>
      </c>
      <c r="F6" s="9">
        <f>'[1]Cost vectors detail'!AF8</f>
        <v>0</v>
      </c>
      <c r="G6" s="9">
        <f>'[1]Cost vectors detail'!AD8</f>
        <v>0</v>
      </c>
      <c r="H6" s="9">
        <f>AVERAGE('Cost vectors detail'!AB8:AC8)</f>
        <v>0</v>
      </c>
      <c r="I6" s="9">
        <f>AVERAGE('Cost vectors detail'!X8:Y8)</f>
        <v>0</v>
      </c>
      <c r="J6" s="9">
        <f>AVERAGE('Cost vectors detail'!S8:T8)</f>
        <v>0</v>
      </c>
      <c r="K6" s="9"/>
      <c r="L6" s="9"/>
      <c r="M6" s="9"/>
    </row>
    <row r="7" spans="1:13" x14ac:dyDescent="0.3">
      <c r="A7" t="s">
        <v>52</v>
      </c>
      <c r="B7">
        <v>22</v>
      </c>
      <c r="C7" s="9">
        <f>AVERAGE('Cost vectors detail'!H9:I9)</f>
        <v>0.125</v>
      </c>
      <c r="D7" s="9">
        <f>AVERAGE('Cost vectors detail'!O9:P9)</f>
        <v>0.125</v>
      </c>
      <c r="E7" s="9">
        <f>AVERAGE('Cost vectors detail'!AD9,'Cost vectors detail'!AF9)</f>
        <v>0</v>
      </c>
      <c r="F7" s="9">
        <f>'[1]Cost vectors detail'!AF9</f>
        <v>0</v>
      </c>
      <c r="G7" s="9">
        <f>'[1]Cost vectors detail'!AD9</f>
        <v>0</v>
      </c>
      <c r="H7" s="9">
        <f>AVERAGE('Cost vectors detail'!AB9:AC9)</f>
        <v>0.04</v>
      </c>
      <c r="I7" s="9">
        <f>AVERAGE('Cost vectors detail'!X9:Y9)</f>
        <v>0.05</v>
      </c>
      <c r="J7" s="9">
        <f>AVERAGE('Cost vectors detail'!S9:T9)</f>
        <v>0.4</v>
      </c>
      <c r="K7" s="9"/>
      <c r="L7" s="9"/>
      <c r="M7" s="9"/>
    </row>
    <row r="8" spans="1:13" x14ac:dyDescent="0.3">
      <c r="A8" t="s">
        <v>10</v>
      </c>
      <c r="B8">
        <v>23</v>
      </c>
      <c r="C8" s="9">
        <f>AVERAGE('Cost vectors detail'!H10:I10)</f>
        <v>0.13500000000000001</v>
      </c>
      <c r="D8" s="9">
        <f>AVERAGE('Cost vectors detail'!O10:P10)</f>
        <v>0.125</v>
      </c>
      <c r="E8" s="9">
        <f>AVERAGE('Cost vectors detail'!AD10,'Cost vectors detail'!AF10)</f>
        <v>0</v>
      </c>
      <c r="F8" s="9">
        <f>'[1]Cost vectors detail'!AF10</f>
        <v>0</v>
      </c>
      <c r="G8" s="9">
        <f>'[1]Cost vectors detail'!AD10</f>
        <v>0</v>
      </c>
      <c r="H8" s="9">
        <f>AVERAGE('Cost vectors detail'!AB10:AC10)</f>
        <v>0.01</v>
      </c>
      <c r="I8" s="9">
        <f>AVERAGE('Cost vectors detail'!X10:Y10)</f>
        <v>0.25</v>
      </c>
      <c r="J8" s="9">
        <f>AVERAGE('Cost vectors detail'!S10:T10)</f>
        <v>0</v>
      </c>
      <c r="K8" s="9"/>
      <c r="L8" s="9"/>
      <c r="M8" s="9"/>
    </row>
    <row r="9" spans="1:13" x14ac:dyDescent="0.3">
      <c r="A9" t="s">
        <v>43</v>
      </c>
      <c r="B9">
        <f>VLOOKUP(A9, 'code names'!A:B, 2, FALSE)</f>
        <v>324</v>
      </c>
      <c r="C9" s="9">
        <f>AVERAGE('Cost vectors detail'!H11:I11)</f>
        <v>0</v>
      </c>
      <c r="D9" s="9">
        <f>AVERAGE('Cost vectors detail'!O11:P11)</f>
        <v>0</v>
      </c>
      <c r="E9" s="9">
        <f>AVERAGE('Cost vectors detail'!AD11,'Cost vectors detail'!AF11)</f>
        <v>0.375</v>
      </c>
      <c r="F9" s="9">
        <f>'[1]Cost vectors detail'!AF11</f>
        <v>0.5</v>
      </c>
      <c r="G9" s="9">
        <f>'[1]Cost vectors detail'!AD11</f>
        <v>0.25</v>
      </c>
      <c r="H9" s="9">
        <f>AVERAGE('Cost vectors detail'!AB11:AC11)</f>
        <v>3.5000000000000003E-2</v>
      </c>
      <c r="I9" s="9">
        <f>AVERAGE('Cost vectors detail'!X11:Y11)</f>
        <v>0</v>
      </c>
      <c r="J9" s="9">
        <f>AVERAGE('Cost vectors detail'!S11:T11)</f>
        <v>0</v>
      </c>
      <c r="K9" s="9"/>
      <c r="L9" s="9"/>
      <c r="M9" s="9"/>
    </row>
    <row r="10" spans="1:13" x14ac:dyDescent="0.3">
      <c r="A10" t="s">
        <v>34</v>
      </c>
      <c r="B10">
        <f>VLOOKUP(A10, 'code names'!A:B, 2, FALSE)</f>
        <v>325</v>
      </c>
      <c r="C10" s="9">
        <f>AVERAGE('Cost vectors detail'!H12:I12)</f>
        <v>0</v>
      </c>
      <c r="D10" s="9">
        <f>AVERAGE('Cost vectors detail'!O12:P12)</f>
        <v>0</v>
      </c>
      <c r="E10" s="9">
        <f>AVERAGE('Cost vectors detail'!AD12,'Cost vectors detail'!AF12)</f>
        <v>0</v>
      </c>
      <c r="F10" s="9">
        <f>'[1]Cost vectors detail'!AF12</f>
        <v>0</v>
      </c>
      <c r="G10" s="9">
        <f>'[1]Cost vectors detail'!AD12</f>
        <v>0</v>
      </c>
      <c r="H10" s="9">
        <f>AVERAGE('Cost vectors detail'!AB12:AC12)</f>
        <v>0</v>
      </c>
      <c r="I10" s="9">
        <f>AVERAGE('Cost vectors detail'!X12:Y12)</f>
        <v>0</v>
      </c>
      <c r="J10" s="9">
        <f>AVERAGE('Cost vectors detail'!S12:T12)</f>
        <v>0</v>
      </c>
      <c r="K10" s="9"/>
      <c r="L10" s="9"/>
      <c r="M10" s="9"/>
    </row>
    <row r="11" spans="1:13" x14ac:dyDescent="0.3">
      <c r="A11" t="s">
        <v>407</v>
      </c>
      <c r="B11">
        <v>326</v>
      </c>
      <c r="C11" s="9">
        <f>AVERAGE('Cost vectors detail'!H13:I13)</f>
        <v>2.5000000000000001E-2</v>
      </c>
      <c r="D11" s="9">
        <f>AVERAGE('Cost vectors detail'!O13:P13)</f>
        <v>0</v>
      </c>
      <c r="E11" s="9">
        <f>AVERAGE('Cost vectors detail'!AD13,'Cost vectors detail'!AF13)</f>
        <v>0</v>
      </c>
      <c r="F11" s="9">
        <f>'[1]Cost vectors detail'!AF13</f>
        <v>0</v>
      </c>
      <c r="G11" s="9">
        <f>'[1]Cost vectors detail'!AD13</f>
        <v>0</v>
      </c>
      <c r="H11" s="9">
        <f>AVERAGE('Cost vectors detail'!AB13:AC13)</f>
        <v>0</v>
      </c>
      <c r="I11" s="9">
        <f>AVERAGE('Cost vectors detail'!X13:Y13)</f>
        <v>0</v>
      </c>
      <c r="J11" s="9">
        <f>AVERAGE('Cost vectors detail'!S13:T13)</f>
        <v>0</v>
      </c>
      <c r="K11" s="9"/>
      <c r="L11" s="9"/>
      <c r="M11" s="9"/>
    </row>
    <row r="12" spans="1:13" x14ac:dyDescent="0.3">
      <c r="A12" t="s">
        <v>47</v>
      </c>
      <c r="B12">
        <v>327</v>
      </c>
      <c r="C12" s="9">
        <f>AVERAGE('Cost vectors detail'!H14:I14)</f>
        <v>0</v>
      </c>
      <c r="D12" s="9">
        <f>AVERAGE('Cost vectors detail'!O14:P14)</f>
        <v>0</v>
      </c>
      <c r="E12" s="9">
        <f>AVERAGE('Cost vectors detail'!AD14,'Cost vectors detail'!AF14)</f>
        <v>0</v>
      </c>
      <c r="F12" s="9">
        <f>'[1]Cost vectors detail'!AF14</f>
        <v>0</v>
      </c>
      <c r="G12" s="9">
        <f>'[1]Cost vectors detail'!AD14</f>
        <v>0</v>
      </c>
      <c r="H12" s="9">
        <f>AVERAGE('Cost vectors detail'!AB14:AC14)</f>
        <v>0</v>
      </c>
      <c r="I12" s="9">
        <f>AVERAGE('Cost vectors detail'!X14:Y14)</f>
        <v>0</v>
      </c>
      <c r="J12" s="9">
        <f>AVERAGE('Cost vectors detail'!S14:T14)</f>
        <v>0</v>
      </c>
      <c r="K12" s="9"/>
      <c r="L12" s="9"/>
      <c r="M12" s="9"/>
    </row>
    <row r="13" spans="1:13" x14ac:dyDescent="0.3">
      <c r="A13" t="s">
        <v>1</v>
      </c>
      <c r="B13">
        <v>332</v>
      </c>
      <c r="C13" s="9">
        <f>AVERAGE('Cost vectors detail'!H15:I15)</f>
        <v>0</v>
      </c>
      <c r="D13" s="9">
        <f>AVERAGE('Cost vectors detail'!O15:P15)</f>
        <v>0</v>
      </c>
      <c r="E13" s="9">
        <f>AVERAGE('Cost vectors detail'!AD15,'Cost vectors detail'!AF15)</f>
        <v>0</v>
      </c>
      <c r="F13" s="9">
        <f>'[1]Cost vectors detail'!AF15</f>
        <v>0</v>
      </c>
      <c r="G13" s="9">
        <f>'[1]Cost vectors detail'!AD15</f>
        <v>0</v>
      </c>
      <c r="H13" s="9">
        <f>AVERAGE('Cost vectors detail'!AB15:AC15)</f>
        <v>0</v>
      </c>
      <c r="I13" s="9">
        <f>AVERAGE('Cost vectors detail'!X15:Y15)</f>
        <v>0</v>
      </c>
      <c r="J13" s="9">
        <f>AVERAGE('Cost vectors detail'!S15:T15)</f>
        <v>0</v>
      </c>
      <c r="K13" s="9"/>
      <c r="L13" s="9"/>
      <c r="M13" s="9"/>
    </row>
    <row r="14" spans="1:13" x14ac:dyDescent="0.3">
      <c r="A14" t="s">
        <v>2</v>
      </c>
      <c r="B14">
        <v>333</v>
      </c>
      <c r="C14" s="9">
        <f>AVERAGE('Cost vectors detail'!H16:I16)</f>
        <v>0.27500000000000002</v>
      </c>
      <c r="D14" s="9">
        <f>AVERAGE('Cost vectors detail'!O16:P16)</f>
        <v>7.4999999999999997E-2</v>
      </c>
      <c r="E14" s="9">
        <f>AVERAGE('Cost vectors detail'!AD16,'Cost vectors detail'!AF16)</f>
        <v>0</v>
      </c>
      <c r="F14" s="9">
        <f>'[1]Cost vectors detail'!AF16</f>
        <v>0</v>
      </c>
      <c r="G14" s="9">
        <f>'[1]Cost vectors detail'!AD16</f>
        <v>0</v>
      </c>
      <c r="H14" s="9">
        <f>AVERAGE('Cost vectors detail'!AB16:AC16)</f>
        <v>7.4999999999999997E-2</v>
      </c>
      <c r="I14" s="9">
        <f>AVERAGE('Cost vectors detail'!X16:Y16)</f>
        <v>0.17499999999999999</v>
      </c>
      <c r="J14" s="9">
        <f>AVERAGE('Cost vectors detail'!S16:T16)</f>
        <v>0.22499999999999998</v>
      </c>
      <c r="K14" s="9"/>
      <c r="L14" s="9"/>
      <c r="M14" s="9"/>
    </row>
    <row r="15" spans="1:13" x14ac:dyDescent="0.3">
      <c r="A15" t="s">
        <v>425</v>
      </c>
      <c r="B15">
        <v>334</v>
      </c>
      <c r="C15" s="9">
        <f>AVERAGE('Cost vectors detail'!H17:I17)</f>
        <v>3.7499999999999999E-2</v>
      </c>
      <c r="D15" s="9">
        <f>AVERAGE('Cost vectors detail'!O17:P17)</f>
        <v>0.1</v>
      </c>
      <c r="E15" s="9">
        <f>AVERAGE('Cost vectors detail'!AD17,'Cost vectors detail'!AF17)</f>
        <v>0</v>
      </c>
      <c r="F15" s="9">
        <f>'[1]Cost vectors detail'!AF17</f>
        <v>0</v>
      </c>
      <c r="G15" s="9">
        <f>'[1]Cost vectors detail'!AD17</f>
        <v>0</v>
      </c>
      <c r="H15" s="9">
        <f>AVERAGE('Cost vectors detail'!AB17:AC17)</f>
        <v>1.2500000000000001E-2</v>
      </c>
      <c r="I15" s="9">
        <f>AVERAGE('Cost vectors detail'!X17:Y17)</f>
        <v>3.7499999999999999E-2</v>
      </c>
      <c r="J15" s="9">
        <f>AVERAGE('Cost vectors detail'!S17:T17)</f>
        <v>3.7499999999999999E-2</v>
      </c>
      <c r="K15" s="9"/>
      <c r="L15" s="9"/>
      <c r="M15" s="9"/>
    </row>
    <row r="16" spans="1:13" x14ac:dyDescent="0.3">
      <c r="A16" t="s">
        <v>541</v>
      </c>
      <c r="B16">
        <v>335</v>
      </c>
      <c r="C16" s="9">
        <f>AVERAGE('Cost vectors detail'!H18:I18)</f>
        <v>3.7499999999999999E-2</v>
      </c>
      <c r="D16" s="9">
        <f>AVERAGE('Cost vectors detail'!O18:P18)</f>
        <v>0.1</v>
      </c>
      <c r="E16" s="9">
        <f>AVERAGE('Cost vectors detail'!AD18,'Cost vectors detail'!AF18)</f>
        <v>0</v>
      </c>
      <c r="F16" s="9">
        <f>'[1]Cost vectors detail'!AF18</f>
        <v>0</v>
      </c>
      <c r="G16" s="9">
        <f>'[1]Cost vectors detail'!AD18</f>
        <v>0</v>
      </c>
      <c r="H16" s="9">
        <f>AVERAGE('Cost vectors detail'!AB18:AC18)</f>
        <v>1.2500000000000001E-2</v>
      </c>
      <c r="I16" s="9">
        <f>AVERAGE('Cost vectors detail'!X18:Y18)</f>
        <v>3.7499999999999999E-2</v>
      </c>
      <c r="J16" s="9">
        <f>AVERAGE('Cost vectors detail'!S18:T18)</f>
        <v>3.7499999999999999E-2</v>
      </c>
      <c r="K16" s="9"/>
      <c r="L16" s="9"/>
      <c r="M16" s="9"/>
    </row>
    <row r="17" spans="1:13" x14ac:dyDescent="0.3">
      <c r="A17" t="s">
        <v>69</v>
      </c>
      <c r="B17">
        <v>42</v>
      </c>
      <c r="C17" s="9">
        <f>AVERAGE('Cost vectors detail'!H19:I19)</f>
        <v>0</v>
      </c>
      <c r="D17" s="9">
        <f>AVERAGE('Cost vectors detail'!O19:P19)</f>
        <v>0</v>
      </c>
      <c r="E17" s="9">
        <f>AVERAGE('Cost vectors detail'!AD19,'Cost vectors detail'!AF19)</f>
        <v>0</v>
      </c>
      <c r="F17" s="9">
        <f>'[1]Cost vectors detail'!AF19</f>
        <v>0</v>
      </c>
      <c r="G17" s="9">
        <f>'[1]Cost vectors detail'!AD19</f>
        <v>0</v>
      </c>
      <c r="H17" s="9">
        <f>AVERAGE('Cost vectors detail'!AB19:AC19)</f>
        <v>0.15</v>
      </c>
      <c r="I17" s="9">
        <f>AVERAGE('Cost vectors detail'!X19:Y19)</f>
        <v>0</v>
      </c>
      <c r="J17" s="9">
        <f>AVERAGE('Cost vectors detail'!S19:T19)</f>
        <v>0</v>
      </c>
      <c r="K17" s="9"/>
      <c r="L17" s="9"/>
      <c r="M17" s="9"/>
    </row>
    <row r="18" spans="1:13" x14ac:dyDescent="0.3">
      <c r="A18" t="s">
        <v>3</v>
      </c>
      <c r="B18">
        <v>482</v>
      </c>
      <c r="C18" s="9">
        <f>AVERAGE('Cost vectors detail'!H20:I20)</f>
        <v>2.5000000000000001E-3</v>
      </c>
      <c r="D18" s="9">
        <f>AVERAGE('Cost vectors detail'!O20:P20)</f>
        <v>0</v>
      </c>
      <c r="E18" s="9">
        <f>AVERAGE('Cost vectors detail'!AD20,'Cost vectors detail'!AF20)</f>
        <v>0</v>
      </c>
      <c r="F18" s="9">
        <f>'[1]Cost vectors detail'!AF20</f>
        <v>0</v>
      </c>
      <c r="G18" s="9">
        <f>'[1]Cost vectors detail'!AD20</f>
        <v>0</v>
      </c>
      <c r="H18" s="9">
        <f>AVERAGE('Cost vectors detail'!AB20:AC20)</f>
        <v>0.11</v>
      </c>
      <c r="I18" s="9">
        <f>AVERAGE('Cost vectors detail'!X20:Y20)</f>
        <v>0</v>
      </c>
      <c r="J18" s="9">
        <f>AVERAGE('Cost vectors detail'!S20:T20)</f>
        <v>0</v>
      </c>
      <c r="K18" s="9"/>
      <c r="L18" s="9"/>
      <c r="M18" s="9"/>
    </row>
    <row r="19" spans="1:13" x14ac:dyDescent="0.3">
      <c r="A19" t="s">
        <v>14</v>
      </c>
      <c r="B19">
        <v>484</v>
      </c>
      <c r="C19" s="9">
        <f>AVERAGE('Cost vectors detail'!H21:I21)</f>
        <v>2.5000000000000001E-3</v>
      </c>
      <c r="D19" s="9">
        <f>AVERAGE('Cost vectors detail'!O21:P21)</f>
        <v>0</v>
      </c>
      <c r="E19" s="9">
        <f>AVERAGE('Cost vectors detail'!AD21,'Cost vectors detail'!AF21)</f>
        <v>0</v>
      </c>
      <c r="F19" s="9">
        <f>'[1]Cost vectors detail'!AF21</f>
        <v>0</v>
      </c>
      <c r="G19" s="9">
        <f>'[1]Cost vectors detail'!AD21</f>
        <v>0</v>
      </c>
      <c r="H19" s="9">
        <f>AVERAGE('Cost vectors detail'!AB21:AC21)</f>
        <v>0.125</v>
      </c>
      <c r="I19" s="9">
        <f>AVERAGE('Cost vectors detail'!X21:Y21)</f>
        <v>0</v>
      </c>
      <c r="J19" s="9">
        <f>AVERAGE('Cost vectors detail'!S21:T21)</f>
        <v>0</v>
      </c>
      <c r="K19" s="9"/>
      <c r="L19" s="9"/>
      <c r="M19" s="9"/>
    </row>
    <row r="20" spans="1:13" x14ac:dyDescent="0.3">
      <c r="A20" t="s">
        <v>5</v>
      </c>
      <c r="B20">
        <f>VLOOKUP(A20, 'code names'!A:B, 2, FALSE)</f>
        <v>486</v>
      </c>
      <c r="C20" s="9">
        <f>AVERAGE('Cost vectors detail'!H22:I22)</f>
        <v>0</v>
      </c>
      <c r="D20" s="9">
        <f>AVERAGE('Cost vectors detail'!O22:P22)</f>
        <v>0</v>
      </c>
      <c r="E20" s="9">
        <f>AVERAGE('Cost vectors detail'!AD22,'Cost vectors detail'!AF22)</f>
        <v>0.125</v>
      </c>
      <c r="F20" s="9">
        <f>'[1]Cost vectors detail'!AF22</f>
        <v>0</v>
      </c>
      <c r="G20" s="9">
        <f>'[1]Cost vectors detail'!AD22</f>
        <v>0.25</v>
      </c>
      <c r="H20" s="9">
        <f>AVERAGE('Cost vectors detail'!AB22:AC22)</f>
        <v>0</v>
      </c>
      <c r="I20" s="9">
        <f>AVERAGE('Cost vectors detail'!X22:Y22)</f>
        <v>0</v>
      </c>
      <c r="J20" s="9">
        <f>AVERAGE('Cost vectors detail'!S22:T22)</f>
        <v>0</v>
      </c>
      <c r="K20" s="9"/>
      <c r="L20" s="9"/>
      <c r="M20" s="9"/>
    </row>
    <row r="21" spans="1:13" x14ac:dyDescent="0.3">
      <c r="A21" t="s">
        <v>414</v>
      </c>
      <c r="B21" t="s">
        <v>90</v>
      </c>
      <c r="C21" s="9">
        <f>AVERAGE('Cost vectors detail'!H23:I23)</f>
        <v>0.15</v>
      </c>
      <c r="D21" s="9">
        <f>AVERAGE('Cost vectors detail'!O23:P23)</f>
        <v>0.1</v>
      </c>
      <c r="E21" s="9">
        <f>AVERAGE('Cost vectors detail'!AD23,'Cost vectors detail'!AF23)</f>
        <v>0</v>
      </c>
      <c r="F21" s="9">
        <f>'[1]Cost vectors detail'!AF23</f>
        <v>0</v>
      </c>
      <c r="G21" s="9">
        <f>'[1]Cost vectors detail'!AD23</f>
        <v>0</v>
      </c>
      <c r="H21" s="9">
        <f>AVERAGE('Cost vectors detail'!AB23:AC23)</f>
        <v>0</v>
      </c>
      <c r="I21" s="9">
        <f>AVERAGE('Cost vectors detail'!X23:Y23)</f>
        <v>0.15</v>
      </c>
      <c r="J21" s="9">
        <f>AVERAGE('Cost vectors detail'!S23:T23)</f>
        <v>0.15</v>
      </c>
      <c r="K21" s="9"/>
      <c r="L21" s="9"/>
      <c r="M21" s="9"/>
    </row>
    <row r="22" spans="1:13" x14ac:dyDescent="0.3">
      <c r="A22" t="s">
        <v>85</v>
      </c>
      <c r="B22" t="s">
        <v>418</v>
      </c>
      <c r="C22" s="9">
        <f>AVERAGE('Cost vectors detail'!H24:I24)</f>
        <v>8.5000000000000006E-2</v>
      </c>
      <c r="D22" s="9">
        <f>AVERAGE('Cost vectors detail'!O24:P24)</f>
        <v>0.25</v>
      </c>
      <c r="E22" s="9">
        <f>AVERAGE('Cost vectors detail'!AD24,'Cost vectors detail'!AF24)</f>
        <v>0</v>
      </c>
      <c r="F22" s="9">
        <f>'[1]Cost vectors detail'!AF24</f>
        <v>0</v>
      </c>
      <c r="G22" s="9">
        <f>'[1]Cost vectors detail'!AD24</f>
        <v>0</v>
      </c>
      <c r="H22" s="9">
        <f>AVERAGE('Cost vectors detail'!AB24:AC24)</f>
        <v>0.05</v>
      </c>
      <c r="I22" s="9">
        <f>AVERAGE('Cost vectors detail'!X24:Y24)</f>
        <v>0.1</v>
      </c>
      <c r="J22" s="9">
        <f>AVERAGE('Cost vectors detail'!S24:T24)</f>
        <v>0.1</v>
      </c>
      <c r="K22" s="9"/>
      <c r="L22" s="9"/>
      <c r="M22" s="9"/>
    </row>
    <row r="23" spans="1:13" x14ac:dyDescent="0.3">
      <c r="A23" t="s">
        <v>15</v>
      </c>
      <c r="B23">
        <f>VLOOKUP(A23, 'code names'!A:B, 2, FALSE)</f>
        <v>524</v>
      </c>
      <c r="C23" s="9">
        <f>AVERAGE('Cost vectors detail'!H25:I25)</f>
        <v>0</v>
      </c>
      <c r="D23" s="9">
        <f>AVERAGE('Cost vectors detail'!O25:P25)</f>
        <v>0</v>
      </c>
      <c r="E23" s="9">
        <f>AVERAGE('Cost vectors detail'!AD25,'Cost vectors detail'!AF25)</f>
        <v>0</v>
      </c>
      <c r="F23" s="9">
        <f>'[1]Cost vectors detail'!AF25</f>
        <v>0</v>
      </c>
      <c r="G23" s="9">
        <f>'[1]Cost vectors detail'!AD25</f>
        <v>0</v>
      </c>
      <c r="H23" s="9">
        <f>AVERAGE('Cost vectors detail'!AB25:AC25)</f>
        <v>0</v>
      </c>
      <c r="I23" s="9">
        <f>AVERAGE('Cost vectors detail'!X25:Y25)</f>
        <v>0</v>
      </c>
      <c r="J23" s="9">
        <f>AVERAGE('Cost vectors detail'!S25:T25)</f>
        <v>0</v>
      </c>
      <c r="K23" s="9"/>
      <c r="L23" s="9"/>
      <c r="M23" s="9"/>
    </row>
    <row r="24" spans="1:13" x14ac:dyDescent="0.3">
      <c r="A24" t="s">
        <v>16</v>
      </c>
      <c r="B24" t="str">
        <f>VLOOKUP(A24, 'code names'!A:B, 2, FALSE)</f>
        <v>5412OP</v>
      </c>
      <c r="C24" s="9">
        <f>AVERAGE('Cost vectors detail'!H26:I26)</f>
        <v>0.125</v>
      </c>
      <c r="D24" s="9">
        <f>AVERAGE('Cost vectors detail'!O26:P26)</f>
        <v>0.125</v>
      </c>
      <c r="E24" s="9">
        <f>AVERAGE('Cost vectors detail'!AD26,'Cost vectors detail'!AF26)</f>
        <v>0</v>
      </c>
      <c r="F24" s="9">
        <f>'[1]Cost vectors detail'!AF26</f>
        <v>0</v>
      </c>
      <c r="G24" s="9">
        <f>'[1]Cost vectors detail'!AD26</f>
        <v>0</v>
      </c>
      <c r="H24" s="9">
        <f>AVERAGE('Cost vectors detail'!AB26:AC26)</f>
        <v>0.02</v>
      </c>
      <c r="I24" s="9">
        <f>AVERAGE('Cost vectors detail'!X26:Y26)</f>
        <v>0.2</v>
      </c>
      <c r="J24" s="9">
        <f>AVERAGE('Cost vectors detail'!S26:T26)</f>
        <v>0.05</v>
      </c>
      <c r="K24" s="9"/>
      <c r="L24" s="9"/>
      <c r="M24" s="9"/>
    </row>
    <row r="25" spans="1:13" x14ac:dyDescent="0.3">
      <c r="A25" t="s">
        <v>17</v>
      </c>
      <c r="B25">
        <v>55</v>
      </c>
      <c r="C25" s="9">
        <f>AVERAGE('Cost vectors detail'!H27:I27)</f>
        <v>0</v>
      </c>
      <c r="D25" s="9">
        <f>AVERAGE('Cost vectors detail'!O27:P27)</f>
        <v>0</v>
      </c>
      <c r="E25" s="9">
        <f>AVERAGE('Cost vectors detail'!AD27,'Cost vectors detail'!AF27)</f>
        <v>0</v>
      </c>
      <c r="F25" s="9">
        <f>'[1]Cost vectors detail'!AF27</f>
        <v>0</v>
      </c>
      <c r="G25" s="9">
        <f>'[1]Cost vectors detail'!AD27</f>
        <v>0</v>
      </c>
      <c r="H25" s="9">
        <f>AVERAGE('Cost vectors detail'!AB27:AC27)</f>
        <v>0</v>
      </c>
      <c r="I25" s="9">
        <f>AVERAGE('Cost vectors detail'!X27:Y27)</f>
        <v>0</v>
      </c>
      <c r="J25" s="9">
        <f>AVERAGE('Cost vectors detail'!S27:T27)</f>
        <v>0</v>
      </c>
      <c r="K25" s="9"/>
      <c r="L25" s="9"/>
      <c r="M25" s="9"/>
    </row>
    <row r="26" spans="1:13" x14ac:dyDescent="0.3">
      <c r="A26" t="s">
        <v>107</v>
      </c>
      <c r="B26">
        <v>721</v>
      </c>
      <c r="C26" s="9">
        <f>AVERAGE('Cost vectors detail'!H28:I28)</f>
        <v>0</v>
      </c>
      <c r="D26" s="9">
        <f>AVERAGE('Cost vectors detail'!O28:P28)</f>
        <v>0</v>
      </c>
      <c r="E26" s="9">
        <f>AVERAGE('Cost vectors detail'!AD28,'Cost vectors detail'!AF28)</f>
        <v>0</v>
      </c>
      <c r="F26" s="9">
        <f>'[1]Cost vectors detail'!AF28</f>
        <v>0</v>
      </c>
      <c r="G26" s="9">
        <f>'[1]Cost vectors detail'!AD28</f>
        <v>0</v>
      </c>
      <c r="H26" s="9">
        <f>AVERAGE('Cost vectors detail'!AB28:AC28)</f>
        <v>0</v>
      </c>
      <c r="I26" s="9">
        <f>AVERAGE('Cost vectors detail'!X28:Y28)</f>
        <v>0</v>
      </c>
      <c r="J26" s="9">
        <f>AVERAGE('Cost vectors detail'!S28:T28)</f>
        <v>0</v>
      </c>
      <c r="K26" s="9"/>
      <c r="L26" s="9"/>
      <c r="M26" s="9"/>
    </row>
    <row r="27" spans="1:13" x14ac:dyDescent="0.3">
      <c r="A27" t="s">
        <v>108</v>
      </c>
      <c r="B27">
        <v>722</v>
      </c>
      <c r="C27" s="9">
        <f>AVERAGE('Cost vectors detail'!H29:I29)</f>
        <v>0</v>
      </c>
      <c r="D27" s="9">
        <f>AVERAGE('Cost vectors detail'!O29:P29)</f>
        <v>0</v>
      </c>
      <c r="E27" s="9">
        <f>AVERAGE('Cost vectors detail'!AD29,'Cost vectors detail'!AF29)</f>
        <v>0</v>
      </c>
      <c r="F27" s="9">
        <f>'[1]Cost vectors detail'!AF29</f>
        <v>0</v>
      </c>
      <c r="G27" s="9">
        <f>'[1]Cost vectors detail'!AD29</f>
        <v>0</v>
      </c>
      <c r="H27" s="9">
        <f>AVERAGE('Cost vectors detail'!AB29:AC29)</f>
        <v>0</v>
      </c>
      <c r="I27" s="9">
        <f>AVERAGE('Cost vectors detail'!X29:Y29)</f>
        <v>0</v>
      </c>
      <c r="J27" s="9">
        <f>AVERAGE('Cost vectors detail'!S29:T29)</f>
        <v>0</v>
      </c>
      <c r="K27" s="9"/>
      <c r="L27" s="9"/>
      <c r="M27" s="9"/>
    </row>
    <row r="28" spans="1:13" x14ac:dyDescent="0.3">
      <c r="C28" s="12">
        <f t="shared" ref="C28:E28" si="0">SUM(C2:C27)</f>
        <v>0.99999999999999989</v>
      </c>
      <c r="D28" s="12">
        <f t="shared" si="0"/>
        <v>1</v>
      </c>
      <c r="E28" s="12">
        <f t="shared" si="0"/>
        <v>1</v>
      </c>
      <c r="F28" s="12">
        <f>SUM(F2:F27)</f>
        <v>1</v>
      </c>
      <c r="G28" s="12">
        <f>SUM(G2:G27)</f>
        <v>1</v>
      </c>
      <c r="H28" s="12">
        <f t="shared" ref="H28:J28" si="1">SUM(H2:H27)</f>
        <v>0.99999999999999989</v>
      </c>
      <c r="I28" s="12">
        <f t="shared" si="1"/>
        <v>1</v>
      </c>
      <c r="J28" s="12">
        <f t="shared" si="1"/>
        <v>1</v>
      </c>
      <c r="K28" s="12"/>
      <c r="L28" s="12"/>
      <c r="M28" s="12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5BE022-8601-4B40-9D8C-8BE69FD3BB94}">
  <dimension ref="A1:Z33"/>
  <sheetViews>
    <sheetView workbookViewId="0">
      <selection activeCell="E14" sqref="E14"/>
    </sheetView>
  </sheetViews>
  <sheetFormatPr defaultRowHeight="14.4" x14ac:dyDescent="0.3"/>
  <sheetData>
    <row r="1" spans="1:26" s="6" customFormat="1" x14ac:dyDescent="0.3">
      <c r="C1" s="6" t="s">
        <v>35</v>
      </c>
      <c r="F1" s="6" t="s">
        <v>36</v>
      </c>
      <c r="I1" s="6" t="s">
        <v>391</v>
      </c>
      <c r="L1" s="6" t="s">
        <v>25</v>
      </c>
      <c r="O1" s="6" t="s">
        <v>358</v>
      </c>
      <c r="R1" s="6" t="s">
        <v>46</v>
      </c>
      <c r="U1" s="6" t="s">
        <v>394</v>
      </c>
      <c r="X1" s="6" t="s">
        <v>389</v>
      </c>
    </row>
    <row r="2" spans="1:26" x14ac:dyDescent="0.3">
      <c r="A2" t="s">
        <v>390</v>
      </c>
      <c r="B2" t="s">
        <v>503</v>
      </c>
      <c r="C2" t="s">
        <v>392</v>
      </c>
      <c r="D2" t="s">
        <v>393</v>
      </c>
      <c r="E2" t="s">
        <v>441</v>
      </c>
      <c r="F2" t="s">
        <v>392</v>
      </c>
      <c r="G2" t="s">
        <v>393</v>
      </c>
      <c r="H2" t="s">
        <v>441</v>
      </c>
      <c r="I2" t="s">
        <v>392</v>
      </c>
      <c r="J2" t="s">
        <v>393</v>
      </c>
      <c r="K2" t="s">
        <v>441</v>
      </c>
      <c r="L2" t="s">
        <v>392</v>
      </c>
      <c r="M2" t="s">
        <v>393</v>
      </c>
      <c r="N2" t="s">
        <v>441</v>
      </c>
      <c r="O2" t="s">
        <v>392</v>
      </c>
      <c r="P2" t="s">
        <v>393</v>
      </c>
      <c r="Q2" t="s">
        <v>441</v>
      </c>
      <c r="R2" t="s">
        <v>392</v>
      </c>
      <c r="S2" t="s">
        <v>393</v>
      </c>
      <c r="T2" t="s">
        <v>441</v>
      </c>
      <c r="U2" t="s">
        <v>392</v>
      </c>
      <c r="V2" t="s">
        <v>393</v>
      </c>
      <c r="W2" t="s">
        <v>441</v>
      </c>
      <c r="X2" t="s">
        <v>392</v>
      </c>
      <c r="Y2" t="s">
        <v>393</v>
      </c>
      <c r="Z2" t="s">
        <v>441</v>
      </c>
    </row>
    <row r="3" spans="1:26" x14ac:dyDescent="0.3">
      <c r="A3" t="s">
        <v>7</v>
      </c>
      <c r="B3" t="s">
        <v>50</v>
      </c>
      <c r="C3" s="9">
        <v>0</v>
      </c>
      <c r="D3" s="9">
        <v>0</v>
      </c>
      <c r="E3" s="9">
        <v>0</v>
      </c>
      <c r="F3" s="9">
        <v>0</v>
      </c>
      <c r="G3" s="9">
        <v>0</v>
      </c>
      <c r="H3" s="9">
        <v>0</v>
      </c>
      <c r="I3" s="9">
        <v>0</v>
      </c>
      <c r="J3" s="9">
        <v>0</v>
      </c>
      <c r="K3" s="9">
        <v>0</v>
      </c>
      <c r="L3" s="9">
        <v>0</v>
      </c>
      <c r="M3" s="9">
        <v>0</v>
      </c>
      <c r="N3" s="9">
        <v>0</v>
      </c>
      <c r="O3" s="9">
        <v>0</v>
      </c>
      <c r="P3" s="9">
        <v>0</v>
      </c>
      <c r="Q3" s="9">
        <v>0.36708860759493678</v>
      </c>
      <c r="R3" s="9">
        <v>0</v>
      </c>
      <c r="S3" s="9">
        <v>0</v>
      </c>
      <c r="T3" s="9">
        <v>0</v>
      </c>
      <c r="U3" s="9">
        <v>0</v>
      </c>
      <c r="V3" s="9">
        <v>0</v>
      </c>
      <c r="W3" s="9">
        <v>0</v>
      </c>
      <c r="X3" s="9">
        <v>0</v>
      </c>
      <c r="Y3" s="9">
        <v>0</v>
      </c>
      <c r="Z3" t="e">
        <v>#DIV/0!</v>
      </c>
    </row>
    <row r="4" spans="1:26" x14ac:dyDescent="0.3">
      <c r="A4" t="s">
        <v>8</v>
      </c>
      <c r="B4" t="s">
        <v>51</v>
      </c>
      <c r="C4" s="9">
        <v>0</v>
      </c>
      <c r="D4" s="9">
        <v>0</v>
      </c>
      <c r="E4" s="9">
        <v>0</v>
      </c>
      <c r="F4" s="9">
        <v>0</v>
      </c>
      <c r="G4" s="9">
        <v>0</v>
      </c>
      <c r="H4" s="9">
        <v>0</v>
      </c>
      <c r="I4" s="9">
        <v>0</v>
      </c>
      <c r="J4" s="9">
        <v>0</v>
      </c>
      <c r="K4" s="9">
        <v>0</v>
      </c>
      <c r="L4" s="9">
        <v>0</v>
      </c>
      <c r="M4" s="9">
        <v>0</v>
      </c>
      <c r="N4" s="9">
        <v>0</v>
      </c>
      <c r="O4" s="9">
        <v>0</v>
      </c>
      <c r="P4" s="9">
        <v>0</v>
      </c>
      <c r="Q4" s="9">
        <v>0.36708860759493678</v>
      </c>
      <c r="R4" s="9">
        <v>0</v>
      </c>
      <c r="S4" s="9">
        <v>0</v>
      </c>
      <c r="T4" s="9">
        <v>0</v>
      </c>
      <c r="U4" s="9">
        <v>0</v>
      </c>
      <c r="V4" s="9">
        <v>0</v>
      </c>
      <c r="W4" s="9">
        <v>0</v>
      </c>
      <c r="X4" s="9">
        <v>0</v>
      </c>
      <c r="Y4" s="9">
        <v>0</v>
      </c>
      <c r="Z4" t="e">
        <v>#DIV/0!</v>
      </c>
    </row>
    <row r="5" spans="1:26" x14ac:dyDescent="0.3">
      <c r="A5" t="s">
        <v>9</v>
      </c>
      <c r="B5">
        <v>211</v>
      </c>
      <c r="C5" s="9">
        <v>0</v>
      </c>
      <c r="D5" s="9">
        <v>0</v>
      </c>
      <c r="E5" s="9">
        <v>0</v>
      </c>
      <c r="F5" s="9">
        <v>0</v>
      </c>
      <c r="G5" s="9">
        <v>0</v>
      </c>
      <c r="H5" s="9">
        <v>0</v>
      </c>
      <c r="I5" s="9">
        <v>0</v>
      </c>
      <c r="J5" s="9">
        <v>0</v>
      </c>
      <c r="K5" s="9">
        <v>0.29633867276887871</v>
      </c>
      <c r="L5" s="9">
        <v>0</v>
      </c>
      <c r="M5" s="9">
        <v>0</v>
      </c>
      <c r="N5" s="9">
        <v>0</v>
      </c>
      <c r="O5" s="9">
        <v>0</v>
      </c>
      <c r="P5" s="9">
        <v>0</v>
      </c>
      <c r="Q5" s="9">
        <v>0.17721518987341761</v>
      </c>
      <c r="R5" s="9">
        <v>0</v>
      </c>
      <c r="S5" s="9">
        <v>0</v>
      </c>
      <c r="T5" s="9">
        <v>0</v>
      </c>
      <c r="U5" s="9">
        <v>0</v>
      </c>
      <c r="V5" s="9">
        <v>0</v>
      </c>
      <c r="W5" s="9">
        <v>0</v>
      </c>
      <c r="X5" s="9">
        <v>0</v>
      </c>
      <c r="Y5" s="9">
        <v>0</v>
      </c>
      <c r="Z5" t="e">
        <v>#DIV/0!</v>
      </c>
    </row>
    <row r="6" spans="1:26" x14ac:dyDescent="0.3">
      <c r="A6" t="s">
        <v>44</v>
      </c>
      <c r="B6">
        <v>212</v>
      </c>
      <c r="C6" s="9">
        <v>0</v>
      </c>
      <c r="D6" s="9">
        <v>0</v>
      </c>
      <c r="E6" s="9">
        <v>0</v>
      </c>
      <c r="F6" s="9">
        <v>0</v>
      </c>
      <c r="G6" s="9">
        <v>0</v>
      </c>
      <c r="H6" s="9">
        <v>0</v>
      </c>
      <c r="I6" s="9">
        <v>0</v>
      </c>
      <c r="J6" s="9">
        <v>0</v>
      </c>
      <c r="K6" s="9">
        <v>0</v>
      </c>
      <c r="L6" s="9">
        <v>0</v>
      </c>
      <c r="M6" s="9">
        <v>0</v>
      </c>
      <c r="N6" s="9">
        <v>0.5</v>
      </c>
      <c r="O6" s="9">
        <v>0</v>
      </c>
      <c r="P6" s="9">
        <v>0</v>
      </c>
      <c r="Q6" s="9">
        <v>0</v>
      </c>
      <c r="R6" s="9">
        <v>2.9166666666666667E-2</v>
      </c>
      <c r="S6" s="9">
        <v>0</v>
      </c>
      <c r="T6" s="9">
        <v>0</v>
      </c>
      <c r="U6" s="9">
        <v>0</v>
      </c>
      <c r="V6" s="9">
        <v>0</v>
      </c>
      <c r="W6" s="9">
        <v>0</v>
      </c>
      <c r="X6" s="9">
        <v>0</v>
      </c>
      <c r="Y6" s="9">
        <v>0</v>
      </c>
      <c r="Z6" t="e">
        <v>#DIV/0!</v>
      </c>
    </row>
    <row r="7" spans="1:26" x14ac:dyDescent="0.3">
      <c r="A7" t="s">
        <v>45</v>
      </c>
      <c r="B7">
        <v>213</v>
      </c>
      <c r="C7" s="9">
        <v>0</v>
      </c>
      <c r="D7" s="9">
        <v>0</v>
      </c>
      <c r="E7" s="9">
        <v>0</v>
      </c>
      <c r="F7" s="9">
        <v>0</v>
      </c>
      <c r="G7" s="9">
        <v>0</v>
      </c>
      <c r="H7" s="9">
        <v>0</v>
      </c>
      <c r="I7" s="9">
        <v>0</v>
      </c>
      <c r="J7" s="9">
        <v>0</v>
      </c>
      <c r="K7" s="9">
        <v>0.33409610983981691</v>
      </c>
      <c r="L7" s="9">
        <v>0</v>
      </c>
      <c r="M7" s="9">
        <v>0</v>
      </c>
      <c r="N7" s="9">
        <v>0</v>
      </c>
      <c r="O7" s="9">
        <v>0</v>
      </c>
      <c r="P7" s="9">
        <v>0</v>
      </c>
      <c r="Q7" s="9">
        <v>0</v>
      </c>
      <c r="R7" s="9">
        <v>0.22583333333333336</v>
      </c>
      <c r="S7" s="9">
        <v>0</v>
      </c>
      <c r="T7" s="9">
        <v>0</v>
      </c>
      <c r="U7" s="9">
        <v>0</v>
      </c>
      <c r="V7" s="9">
        <v>0</v>
      </c>
      <c r="W7" s="9">
        <v>0</v>
      </c>
      <c r="X7" s="9">
        <v>0.2692013666453128</v>
      </c>
      <c r="Y7" s="9">
        <v>0.2692013666453128</v>
      </c>
      <c r="Z7" t="e">
        <v>#DIV/0!</v>
      </c>
    </row>
    <row r="8" spans="1:26" x14ac:dyDescent="0.3">
      <c r="A8" t="s">
        <v>52</v>
      </c>
      <c r="B8">
        <v>22</v>
      </c>
      <c r="C8" s="9">
        <v>0</v>
      </c>
      <c r="D8" s="9">
        <v>0.125</v>
      </c>
      <c r="E8" s="9">
        <v>0</v>
      </c>
      <c r="F8" s="9">
        <v>0</v>
      </c>
      <c r="G8" s="9">
        <v>0.12499999999999999</v>
      </c>
      <c r="H8" s="9">
        <v>0</v>
      </c>
      <c r="I8" s="9">
        <v>0</v>
      </c>
      <c r="J8" s="9">
        <v>0.21328626128706449</v>
      </c>
      <c r="K8" s="9">
        <v>0</v>
      </c>
      <c r="L8" s="9">
        <v>0</v>
      </c>
      <c r="M8" s="9">
        <v>0.21328626128706449</v>
      </c>
      <c r="N8" s="9">
        <v>0</v>
      </c>
      <c r="O8" s="9">
        <v>0</v>
      </c>
      <c r="P8" s="9">
        <v>6.6115702479338845E-2</v>
      </c>
      <c r="Q8" s="9">
        <v>0</v>
      </c>
      <c r="R8" s="9">
        <v>0</v>
      </c>
      <c r="S8" s="9">
        <v>4.9999999999999996E-2</v>
      </c>
      <c r="T8" s="9">
        <v>0</v>
      </c>
      <c r="U8" s="9">
        <v>0</v>
      </c>
      <c r="V8" s="9">
        <v>0</v>
      </c>
      <c r="W8" s="9">
        <v>0</v>
      </c>
      <c r="X8" s="9">
        <v>0</v>
      </c>
      <c r="Y8" s="9">
        <v>0</v>
      </c>
      <c r="Z8" t="e">
        <v>#DIV/0!</v>
      </c>
    </row>
    <row r="9" spans="1:26" x14ac:dyDescent="0.3">
      <c r="A9" t="s">
        <v>10</v>
      </c>
      <c r="B9">
        <v>23</v>
      </c>
      <c r="C9" s="9">
        <v>0.25019999999999998</v>
      </c>
      <c r="D9" s="9">
        <v>0.13500000000000001</v>
      </c>
      <c r="E9" s="9">
        <v>0</v>
      </c>
      <c r="F9" s="9">
        <v>0.20196000000000003</v>
      </c>
      <c r="G9" s="9">
        <v>0.12499999999999999</v>
      </c>
      <c r="H9" s="9">
        <v>0</v>
      </c>
      <c r="I9" s="9">
        <v>0</v>
      </c>
      <c r="J9" s="9">
        <v>8.1022744165111779E-2</v>
      </c>
      <c r="K9" s="9">
        <v>0</v>
      </c>
      <c r="L9" s="9">
        <v>0</v>
      </c>
      <c r="M9" s="9">
        <v>8.1022744165111779E-2</v>
      </c>
      <c r="N9" s="9">
        <v>0</v>
      </c>
      <c r="O9" s="9">
        <v>0.35</v>
      </c>
      <c r="P9" s="9">
        <v>1.6528925619834711E-2</v>
      </c>
      <c r="Q9" s="9">
        <v>0</v>
      </c>
      <c r="R9" s="9">
        <v>0.15000000000000002</v>
      </c>
      <c r="S9" s="9">
        <v>0.25</v>
      </c>
      <c r="T9" s="9">
        <v>0</v>
      </c>
      <c r="U9" s="9">
        <v>8.7543859649122827E-2</v>
      </c>
      <c r="V9" s="9">
        <v>8.7543859649122827E-2</v>
      </c>
      <c r="W9" s="9">
        <v>0</v>
      </c>
      <c r="X9" s="9">
        <v>0.15927055306427504</v>
      </c>
      <c r="Y9" s="9">
        <v>0.15927055306427504</v>
      </c>
      <c r="Z9" t="e">
        <v>#DIV/0!</v>
      </c>
    </row>
    <row r="10" spans="1:26" x14ac:dyDescent="0.3">
      <c r="A10" t="s">
        <v>43</v>
      </c>
      <c r="B10">
        <v>324</v>
      </c>
      <c r="C10" s="9">
        <v>0</v>
      </c>
      <c r="D10" s="9">
        <v>0</v>
      </c>
      <c r="E10" s="9">
        <v>0</v>
      </c>
      <c r="F10" s="9">
        <v>0</v>
      </c>
      <c r="G10" s="9">
        <v>0</v>
      </c>
      <c r="H10" s="9">
        <v>0</v>
      </c>
      <c r="I10" s="9">
        <v>0</v>
      </c>
      <c r="J10" s="9">
        <v>0</v>
      </c>
      <c r="K10" s="9">
        <v>0.29633867276887871</v>
      </c>
      <c r="L10" s="9">
        <v>0</v>
      </c>
      <c r="M10" s="9">
        <v>0</v>
      </c>
      <c r="N10" s="9">
        <v>0.5</v>
      </c>
      <c r="O10" s="9">
        <v>0</v>
      </c>
      <c r="P10" s="9">
        <v>0</v>
      </c>
      <c r="Q10" s="9">
        <v>8.8607594936708806E-2</v>
      </c>
      <c r="R10" s="9">
        <v>0</v>
      </c>
      <c r="S10" s="9">
        <v>0</v>
      </c>
      <c r="T10" s="9">
        <v>0</v>
      </c>
      <c r="U10" s="9">
        <v>0</v>
      </c>
      <c r="V10" s="9">
        <v>0</v>
      </c>
      <c r="W10" s="9">
        <v>0</v>
      </c>
      <c r="X10" s="9">
        <v>0</v>
      </c>
      <c r="Y10" s="9">
        <v>0</v>
      </c>
      <c r="Z10" t="e">
        <v>#DIV/0!</v>
      </c>
    </row>
    <row r="11" spans="1:26" x14ac:dyDescent="0.3">
      <c r="A11" t="s">
        <v>34</v>
      </c>
      <c r="B11">
        <v>325</v>
      </c>
      <c r="C11" s="9">
        <v>0</v>
      </c>
      <c r="D11" s="9">
        <v>0</v>
      </c>
      <c r="E11" s="9">
        <v>0</v>
      </c>
      <c r="F11" s="9">
        <v>0</v>
      </c>
      <c r="G11" s="9">
        <v>0</v>
      </c>
      <c r="H11" s="9">
        <v>0</v>
      </c>
      <c r="I11" s="9">
        <v>0</v>
      </c>
      <c r="J11" s="9">
        <v>2.2375602955951791E-2</v>
      </c>
      <c r="K11" s="9">
        <v>0</v>
      </c>
      <c r="L11" s="9">
        <v>0</v>
      </c>
      <c r="M11" s="9">
        <v>2.2375602955951791E-2</v>
      </c>
      <c r="N11" s="9">
        <v>0</v>
      </c>
      <c r="O11" s="9">
        <v>0</v>
      </c>
      <c r="P11" s="9">
        <v>0</v>
      </c>
      <c r="Q11" s="9">
        <v>0</v>
      </c>
      <c r="R11" s="9">
        <v>0</v>
      </c>
      <c r="S11" s="9">
        <v>0</v>
      </c>
      <c r="T11" s="9">
        <v>0</v>
      </c>
      <c r="U11" s="9">
        <v>0</v>
      </c>
      <c r="V11" s="9">
        <v>0</v>
      </c>
      <c r="W11" s="9">
        <v>0</v>
      </c>
      <c r="X11" s="9">
        <v>0</v>
      </c>
      <c r="Y11" s="9">
        <v>0</v>
      </c>
      <c r="Z11" t="e">
        <v>#DIV/0!</v>
      </c>
    </row>
    <row r="12" spans="1:26" x14ac:dyDescent="0.3">
      <c r="A12" t="s">
        <v>407</v>
      </c>
      <c r="B12">
        <v>326</v>
      </c>
      <c r="C12" s="9">
        <v>4.8000000000000001E-2</v>
      </c>
      <c r="D12" s="9">
        <v>2.4999999999999998E-2</v>
      </c>
      <c r="E12" s="9">
        <v>0</v>
      </c>
      <c r="F12" s="9">
        <v>0</v>
      </c>
      <c r="G12" s="9">
        <v>0</v>
      </c>
      <c r="H12" s="9">
        <v>0</v>
      </c>
      <c r="I12" s="9">
        <v>0</v>
      </c>
      <c r="J12" s="9">
        <v>0</v>
      </c>
      <c r="K12" s="9">
        <v>0</v>
      </c>
      <c r="L12" s="9">
        <v>0</v>
      </c>
      <c r="M12" s="9">
        <v>0</v>
      </c>
      <c r="N12" s="9">
        <v>0</v>
      </c>
      <c r="O12" s="9">
        <v>0</v>
      </c>
      <c r="P12" s="9">
        <v>0</v>
      </c>
      <c r="Q12" s="9">
        <v>0</v>
      </c>
      <c r="R12" s="9">
        <v>0</v>
      </c>
      <c r="S12" s="9">
        <v>0</v>
      </c>
      <c r="T12" s="9">
        <v>0</v>
      </c>
      <c r="U12" s="9">
        <v>0</v>
      </c>
      <c r="V12" s="9">
        <v>0</v>
      </c>
      <c r="W12" s="9">
        <v>0</v>
      </c>
      <c r="X12" s="9">
        <v>0</v>
      </c>
      <c r="Y12" s="9">
        <v>0</v>
      </c>
      <c r="Z12" t="e">
        <v>#DIV/0!</v>
      </c>
    </row>
    <row r="13" spans="1:26" x14ac:dyDescent="0.3">
      <c r="A13" t="s">
        <v>47</v>
      </c>
      <c r="B13">
        <v>327</v>
      </c>
      <c r="C13" s="9">
        <v>3.7999999999999999E-2</v>
      </c>
      <c r="D13" s="9">
        <v>0</v>
      </c>
      <c r="E13" s="9">
        <v>0</v>
      </c>
      <c r="F13" s="9">
        <v>3.3960000000000011E-2</v>
      </c>
      <c r="G13" s="9">
        <v>0</v>
      </c>
      <c r="H13" s="9">
        <v>0</v>
      </c>
      <c r="I13" s="9">
        <v>0</v>
      </c>
      <c r="J13" s="9">
        <v>0</v>
      </c>
      <c r="K13" s="9">
        <v>0</v>
      </c>
      <c r="L13" s="9">
        <v>0</v>
      </c>
      <c r="M13" s="9">
        <v>0</v>
      </c>
      <c r="N13" s="9">
        <v>0</v>
      </c>
      <c r="O13" s="9">
        <v>0</v>
      </c>
      <c r="P13" s="9">
        <v>0</v>
      </c>
      <c r="Q13" s="9">
        <v>0</v>
      </c>
      <c r="R13" s="9">
        <v>0</v>
      </c>
      <c r="S13" s="9">
        <v>0</v>
      </c>
      <c r="T13" s="9">
        <v>0</v>
      </c>
      <c r="U13" s="9">
        <v>0</v>
      </c>
      <c r="V13" s="9">
        <v>0</v>
      </c>
      <c r="W13" s="9">
        <v>0</v>
      </c>
      <c r="X13" s="9">
        <v>0</v>
      </c>
      <c r="Y13" s="9">
        <v>0</v>
      </c>
      <c r="Z13" t="e">
        <v>#DIV/0!</v>
      </c>
    </row>
    <row r="14" spans="1:26" x14ac:dyDescent="0.3">
      <c r="A14" t="s">
        <v>1</v>
      </c>
      <c r="B14">
        <v>332</v>
      </c>
      <c r="C14" s="9">
        <v>0.18000000000000002</v>
      </c>
      <c r="D14" s="9">
        <v>0</v>
      </c>
      <c r="E14" s="9">
        <v>0</v>
      </c>
      <c r="F14" s="9">
        <v>0.22696000000000002</v>
      </c>
      <c r="G14" s="9">
        <v>0</v>
      </c>
      <c r="H14" s="9">
        <v>0</v>
      </c>
      <c r="I14" s="9">
        <v>0</v>
      </c>
      <c r="J14" s="9">
        <v>0</v>
      </c>
      <c r="K14" s="9">
        <v>0</v>
      </c>
      <c r="L14" s="9">
        <v>0</v>
      </c>
      <c r="M14" s="9">
        <v>0</v>
      </c>
      <c r="N14" s="9">
        <v>0</v>
      </c>
      <c r="O14" s="9">
        <v>0.10500000000000001</v>
      </c>
      <c r="P14" s="9">
        <v>0</v>
      </c>
      <c r="Q14" s="9">
        <v>0</v>
      </c>
      <c r="R14" s="9">
        <v>0.10000000000000003</v>
      </c>
      <c r="S14" s="9">
        <v>0</v>
      </c>
      <c r="T14" s="9">
        <v>0</v>
      </c>
      <c r="U14" s="9">
        <v>0</v>
      </c>
      <c r="V14" s="9">
        <v>0</v>
      </c>
      <c r="W14" s="9">
        <v>0</v>
      </c>
      <c r="X14" s="9">
        <v>0</v>
      </c>
      <c r="Y14" s="9">
        <v>0</v>
      </c>
      <c r="Z14" t="e">
        <v>#DIV/0!</v>
      </c>
    </row>
    <row r="15" spans="1:26" x14ac:dyDescent="0.3">
      <c r="A15" t="s">
        <v>2</v>
      </c>
      <c r="B15">
        <v>333</v>
      </c>
      <c r="C15" s="9">
        <v>0.22199999999999998</v>
      </c>
      <c r="D15" s="9">
        <v>0.27500000000000002</v>
      </c>
      <c r="E15" s="9">
        <v>0</v>
      </c>
      <c r="F15" s="9">
        <v>0.13300000000000003</v>
      </c>
      <c r="G15" s="9">
        <v>7.4999999999999983E-2</v>
      </c>
      <c r="H15" s="9">
        <v>0</v>
      </c>
      <c r="I15" s="9">
        <v>0</v>
      </c>
      <c r="J15" s="9">
        <v>0</v>
      </c>
      <c r="K15" s="9">
        <v>0</v>
      </c>
      <c r="L15" s="9">
        <v>0</v>
      </c>
      <c r="M15" s="9">
        <v>0</v>
      </c>
      <c r="N15" s="9">
        <v>0</v>
      </c>
      <c r="O15" s="9">
        <v>0.47000000000000003</v>
      </c>
      <c r="P15" s="9">
        <v>0.12396694214876033</v>
      </c>
      <c r="Q15" s="9">
        <v>0</v>
      </c>
      <c r="R15" s="9">
        <v>0.37833333333333341</v>
      </c>
      <c r="S15" s="9">
        <v>0.17499999999999999</v>
      </c>
      <c r="T15" s="9">
        <v>0</v>
      </c>
      <c r="U15" s="9">
        <v>0</v>
      </c>
      <c r="V15" s="9">
        <v>0</v>
      </c>
      <c r="W15" s="9">
        <v>0</v>
      </c>
      <c r="X15" s="9">
        <v>0.27617211189408497</v>
      </c>
      <c r="Y15" s="9">
        <v>0.27617211189408497</v>
      </c>
      <c r="Z15" t="e">
        <v>#DIV/0!</v>
      </c>
    </row>
    <row r="16" spans="1:26" x14ac:dyDescent="0.3">
      <c r="A16" t="s">
        <v>425</v>
      </c>
      <c r="B16">
        <v>334</v>
      </c>
      <c r="C16" s="9">
        <v>1.2E-2</v>
      </c>
      <c r="D16" s="9">
        <v>3.7499999999999999E-2</v>
      </c>
      <c r="E16" s="9">
        <v>0</v>
      </c>
      <c r="F16" s="9">
        <v>0.12596000000000002</v>
      </c>
      <c r="G16" s="9">
        <v>9.9999999999999978E-2</v>
      </c>
      <c r="H16" s="9">
        <v>0</v>
      </c>
      <c r="I16" s="9">
        <v>0</v>
      </c>
      <c r="J16" s="9">
        <v>0</v>
      </c>
      <c r="K16" s="9">
        <v>0</v>
      </c>
      <c r="L16" s="9">
        <v>0</v>
      </c>
      <c r="M16" s="9">
        <v>0</v>
      </c>
      <c r="N16" s="9">
        <v>0</v>
      </c>
      <c r="O16" s="9">
        <v>2.5000000000000001E-2</v>
      </c>
      <c r="P16" s="9">
        <v>2.0661157024793389E-2</v>
      </c>
      <c r="Q16" s="9">
        <v>0</v>
      </c>
      <c r="R16" s="9">
        <v>8.333333333333335E-3</v>
      </c>
      <c r="S16" s="9">
        <v>3.7499999999999999E-2</v>
      </c>
      <c r="T16" s="9">
        <v>0</v>
      </c>
      <c r="U16" s="9">
        <v>0</v>
      </c>
      <c r="V16" s="9">
        <v>0</v>
      </c>
      <c r="W16" s="9">
        <v>0</v>
      </c>
      <c r="X16" s="9">
        <v>0</v>
      </c>
      <c r="Y16" s="9">
        <v>0</v>
      </c>
      <c r="Z16" t="e">
        <v>#DIV/0!</v>
      </c>
    </row>
    <row r="17" spans="1:26" x14ac:dyDescent="0.3">
      <c r="A17" t="s">
        <v>424</v>
      </c>
      <c r="B17">
        <v>335</v>
      </c>
      <c r="C17" s="9">
        <v>0.17280000000000001</v>
      </c>
      <c r="D17" s="9">
        <v>3.7499999999999999E-2</v>
      </c>
      <c r="E17" s="9">
        <v>0</v>
      </c>
      <c r="F17" s="9">
        <v>0.15438000000000004</v>
      </c>
      <c r="G17" s="9">
        <v>9.9999999999999978E-2</v>
      </c>
      <c r="H17" s="9">
        <v>0</v>
      </c>
      <c r="I17" s="9">
        <v>0</v>
      </c>
      <c r="J17" s="9">
        <v>0</v>
      </c>
      <c r="K17" s="9">
        <v>0</v>
      </c>
      <c r="L17" s="9">
        <v>0</v>
      </c>
      <c r="M17" s="9">
        <v>0</v>
      </c>
      <c r="N17" s="9">
        <v>0</v>
      </c>
      <c r="O17" s="9">
        <v>2.5000000000000001E-2</v>
      </c>
      <c r="P17" s="9">
        <v>2.0661157024793389E-2</v>
      </c>
      <c r="Q17" s="9">
        <v>0</v>
      </c>
      <c r="R17" s="9">
        <v>3.500000000000001E-2</v>
      </c>
      <c r="S17" s="9">
        <v>3.7499999999999999E-2</v>
      </c>
      <c r="T17" s="9">
        <v>0</v>
      </c>
      <c r="U17" s="9">
        <v>0.82226817042606526</v>
      </c>
      <c r="V17" s="9">
        <v>0.82226817042606526</v>
      </c>
      <c r="W17" s="9">
        <v>0</v>
      </c>
      <c r="X17" s="9">
        <v>0</v>
      </c>
      <c r="Y17" s="9">
        <v>0</v>
      </c>
      <c r="Z17" t="e">
        <v>#DIV/0!</v>
      </c>
    </row>
    <row r="18" spans="1:26" x14ac:dyDescent="0.3">
      <c r="A18" t="s">
        <v>69</v>
      </c>
      <c r="B18">
        <v>42</v>
      </c>
      <c r="C18" s="9">
        <v>0</v>
      </c>
      <c r="D18" s="9">
        <v>0</v>
      </c>
      <c r="E18" s="9">
        <v>0</v>
      </c>
      <c r="F18" s="9">
        <v>0</v>
      </c>
      <c r="G18" s="9">
        <v>0</v>
      </c>
      <c r="H18" s="9">
        <v>0</v>
      </c>
      <c r="I18" s="9">
        <v>0</v>
      </c>
      <c r="J18" s="9">
        <v>7.6592117752068492E-2</v>
      </c>
      <c r="K18" s="9">
        <v>0</v>
      </c>
      <c r="L18" s="9">
        <v>0</v>
      </c>
      <c r="M18" s="9">
        <v>7.6592117752068492E-2</v>
      </c>
      <c r="N18" s="9">
        <v>0</v>
      </c>
      <c r="O18" s="9">
        <v>0</v>
      </c>
      <c r="P18" s="9">
        <v>0.24793388429752067</v>
      </c>
      <c r="Q18" s="9">
        <v>0</v>
      </c>
      <c r="R18" s="9">
        <v>0</v>
      </c>
      <c r="S18" s="9">
        <v>0</v>
      </c>
      <c r="T18" s="9">
        <v>0</v>
      </c>
      <c r="U18" s="9">
        <v>0</v>
      </c>
      <c r="V18" s="9">
        <v>0</v>
      </c>
      <c r="W18" s="9">
        <v>0</v>
      </c>
      <c r="X18" s="9">
        <v>0</v>
      </c>
      <c r="Y18" s="9">
        <v>0</v>
      </c>
      <c r="Z18" t="e">
        <v>#DIV/0!</v>
      </c>
    </row>
    <row r="19" spans="1:26" x14ac:dyDescent="0.3">
      <c r="A19" t="s">
        <v>3</v>
      </c>
      <c r="B19">
        <v>482</v>
      </c>
      <c r="C19" s="9">
        <v>1E-3</v>
      </c>
      <c r="D19" s="9">
        <v>2.5000000000000001E-3</v>
      </c>
      <c r="E19" s="9">
        <v>0</v>
      </c>
      <c r="F19" s="9">
        <v>5.0000000000000012E-4</v>
      </c>
      <c r="G19" s="9">
        <v>0</v>
      </c>
      <c r="H19" s="9">
        <v>0</v>
      </c>
      <c r="I19" s="9">
        <v>0</v>
      </c>
      <c r="J19" s="9">
        <v>4.3924183734434123E-2</v>
      </c>
      <c r="K19" s="9">
        <v>0</v>
      </c>
      <c r="L19" s="9">
        <v>0</v>
      </c>
      <c r="M19" s="9">
        <v>4.3924183734434123E-2</v>
      </c>
      <c r="N19" s="9">
        <v>0</v>
      </c>
      <c r="O19" s="9">
        <v>1.25E-3</v>
      </c>
      <c r="P19" s="9">
        <v>0.18181818181818185</v>
      </c>
      <c r="Q19" s="9">
        <v>0</v>
      </c>
      <c r="R19" s="9">
        <v>0</v>
      </c>
      <c r="S19" s="9">
        <v>0</v>
      </c>
      <c r="T19" s="9">
        <v>0</v>
      </c>
      <c r="U19" s="9">
        <v>0</v>
      </c>
      <c r="V19" s="9">
        <v>0</v>
      </c>
      <c r="W19" s="9">
        <v>0</v>
      </c>
      <c r="X19" s="9">
        <v>0</v>
      </c>
      <c r="Y19" s="9">
        <v>0</v>
      </c>
      <c r="Z19" t="e">
        <v>#DIV/0!</v>
      </c>
    </row>
    <row r="20" spans="1:26" x14ac:dyDescent="0.3">
      <c r="A20" t="s">
        <v>14</v>
      </c>
      <c r="B20">
        <v>484</v>
      </c>
      <c r="C20" s="9">
        <v>6.9999999999999993E-3</v>
      </c>
      <c r="D20" s="9">
        <v>2.5000000000000001E-3</v>
      </c>
      <c r="E20" s="9">
        <v>0</v>
      </c>
      <c r="F20" s="9">
        <v>5.0000000000000012E-4</v>
      </c>
      <c r="G20" s="9">
        <v>0</v>
      </c>
      <c r="H20" s="9">
        <v>0</v>
      </c>
      <c r="I20" s="9">
        <v>0</v>
      </c>
      <c r="J20" s="9">
        <v>4.4907441777607783E-2</v>
      </c>
      <c r="K20" s="9">
        <v>0</v>
      </c>
      <c r="L20" s="9">
        <v>0</v>
      </c>
      <c r="M20" s="9">
        <v>4.4907441777607783E-2</v>
      </c>
      <c r="N20" s="9">
        <v>0</v>
      </c>
      <c r="O20" s="9">
        <v>1.25E-3</v>
      </c>
      <c r="P20" s="9">
        <v>0.20661157024793389</v>
      </c>
      <c r="Q20" s="9">
        <v>0</v>
      </c>
      <c r="R20" s="9">
        <v>0</v>
      </c>
      <c r="S20" s="9">
        <v>0</v>
      </c>
      <c r="T20" s="9">
        <v>0</v>
      </c>
      <c r="U20" s="9">
        <v>0</v>
      </c>
      <c r="V20" s="9">
        <v>0</v>
      </c>
      <c r="W20" s="9">
        <v>0</v>
      </c>
      <c r="X20" s="9">
        <v>0</v>
      </c>
      <c r="Y20" s="9">
        <v>0</v>
      </c>
      <c r="Z20" t="e">
        <v>#DIV/0!</v>
      </c>
    </row>
    <row r="21" spans="1:26" x14ac:dyDescent="0.3">
      <c r="A21" t="s">
        <v>5</v>
      </c>
      <c r="B21">
        <v>486</v>
      </c>
      <c r="C21" s="9">
        <v>0</v>
      </c>
      <c r="D21" s="9">
        <v>0</v>
      </c>
      <c r="E21" s="9">
        <v>0</v>
      </c>
      <c r="F21" s="9">
        <v>0</v>
      </c>
      <c r="G21" s="9">
        <v>0</v>
      </c>
      <c r="H21" s="9">
        <v>0</v>
      </c>
      <c r="I21" s="9">
        <v>0</v>
      </c>
      <c r="J21" s="9">
        <v>0</v>
      </c>
      <c r="K21" s="9">
        <v>7.3226544622425629E-2</v>
      </c>
      <c r="L21" s="9">
        <v>0</v>
      </c>
      <c r="M21" s="9">
        <v>0</v>
      </c>
      <c r="N21" s="9">
        <v>0</v>
      </c>
      <c r="O21" s="9">
        <v>0</v>
      </c>
      <c r="P21" s="9">
        <v>0</v>
      </c>
      <c r="Q21" s="9">
        <v>0</v>
      </c>
      <c r="R21" s="9">
        <v>0</v>
      </c>
      <c r="S21" s="9">
        <v>0</v>
      </c>
      <c r="T21" s="9">
        <v>0</v>
      </c>
      <c r="U21" s="9">
        <v>0</v>
      </c>
      <c r="V21" s="9">
        <v>0</v>
      </c>
      <c r="W21" s="9">
        <v>0</v>
      </c>
      <c r="X21" s="9">
        <v>0</v>
      </c>
      <c r="Y21" s="9">
        <v>0</v>
      </c>
      <c r="Z21" t="e">
        <v>#DIV/0!</v>
      </c>
    </row>
    <row r="22" spans="1:26" x14ac:dyDescent="0.3">
      <c r="A22" t="s">
        <v>414</v>
      </c>
      <c r="B22" t="s">
        <v>90</v>
      </c>
      <c r="C22" s="9">
        <v>0.01</v>
      </c>
      <c r="D22" s="9">
        <v>0.15</v>
      </c>
      <c r="E22" s="9">
        <v>0</v>
      </c>
      <c r="F22" s="9">
        <v>4.000000000000001E-3</v>
      </c>
      <c r="G22" s="9">
        <v>9.9999999999999978E-2</v>
      </c>
      <c r="H22" s="9">
        <v>0</v>
      </c>
      <c r="I22" s="9">
        <v>0</v>
      </c>
      <c r="J22" s="9">
        <v>4.2473292964410277E-2</v>
      </c>
      <c r="K22" s="9">
        <v>0</v>
      </c>
      <c r="L22" s="9">
        <v>0</v>
      </c>
      <c r="M22" s="9">
        <v>4.2473292964410277E-2</v>
      </c>
      <c r="N22" s="9">
        <v>0</v>
      </c>
      <c r="O22" s="9">
        <v>0.02</v>
      </c>
      <c r="P22" s="9">
        <v>0</v>
      </c>
      <c r="Q22" s="9">
        <v>0</v>
      </c>
      <c r="R22" s="9">
        <v>2.1666666666666671E-2</v>
      </c>
      <c r="S22" s="9">
        <v>0.15</v>
      </c>
      <c r="T22" s="9">
        <v>0</v>
      </c>
      <c r="U22" s="9">
        <v>0</v>
      </c>
      <c r="V22" s="9">
        <v>0</v>
      </c>
      <c r="W22" s="9">
        <v>0</v>
      </c>
      <c r="X22" s="9">
        <v>0</v>
      </c>
      <c r="Y22" s="9">
        <v>0</v>
      </c>
      <c r="Z22" t="e">
        <v>#DIV/0!</v>
      </c>
    </row>
    <row r="23" spans="1:26" x14ac:dyDescent="0.3">
      <c r="A23" t="s">
        <v>85</v>
      </c>
      <c r="B23" t="s">
        <v>84</v>
      </c>
      <c r="C23" s="9">
        <v>1E-3</v>
      </c>
      <c r="D23" s="9">
        <v>8.5000000000000006E-2</v>
      </c>
      <c r="E23" s="9">
        <v>0</v>
      </c>
      <c r="F23" s="9">
        <v>1.0000000000000002E-3</v>
      </c>
      <c r="G23" s="9">
        <v>0.24999999999999997</v>
      </c>
      <c r="H23" s="9">
        <v>0</v>
      </c>
      <c r="I23" s="9">
        <v>0</v>
      </c>
      <c r="J23" s="9">
        <v>8.99279478733572E-2</v>
      </c>
      <c r="K23" s="9">
        <v>0</v>
      </c>
      <c r="L23" s="9">
        <v>0</v>
      </c>
      <c r="M23" s="9">
        <v>8.99279478733572E-2</v>
      </c>
      <c r="N23" s="9">
        <v>0</v>
      </c>
      <c r="O23" s="9">
        <v>2.5000000000000001E-3</v>
      </c>
      <c r="P23" s="9">
        <v>8.2644628099173556E-2</v>
      </c>
      <c r="Q23" s="9">
        <v>0</v>
      </c>
      <c r="R23" s="9">
        <v>5.000000000000001E-3</v>
      </c>
      <c r="S23" s="9">
        <v>9.9999999999999992E-2</v>
      </c>
      <c r="T23" s="9">
        <v>0</v>
      </c>
      <c r="U23" s="9">
        <v>0</v>
      </c>
      <c r="V23" s="9">
        <v>0</v>
      </c>
      <c r="W23" s="9">
        <v>0</v>
      </c>
      <c r="X23" s="9">
        <v>0</v>
      </c>
      <c r="Y23" s="9">
        <v>0</v>
      </c>
      <c r="Z23" t="e">
        <v>#DIV/0!</v>
      </c>
    </row>
    <row r="24" spans="1:26" x14ac:dyDescent="0.3">
      <c r="A24" t="s">
        <v>15</v>
      </c>
      <c r="B24">
        <v>524</v>
      </c>
      <c r="C24" s="9">
        <v>6.0000000000000001E-3</v>
      </c>
      <c r="D24" s="9">
        <v>0</v>
      </c>
      <c r="E24" s="9">
        <v>0</v>
      </c>
      <c r="F24" s="9">
        <v>0</v>
      </c>
      <c r="G24" s="9">
        <v>0</v>
      </c>
      <c r="H24" s="9">
        <v>0</v>
      </c>
      <c r="I24" s="9">
        <v>0</v>
      </c>
      <c r="J24" s="9">
        <v>0</v>
      </c>
      <c r="K24" s="9">
        <v>0</v>
      </c>
      <c r="L24" s="9">
        <v>0</v>
      </c>
      <c r="M24" s="9">
        <v>0</v>
      </c>
      <c r="N24" s="9">
        <v>0</v>
      </c>
      <c r="O24" s="9">
        <v>0</v>
      </c>
      <c r="P24" s="9">
        <v>0</v>
      </c>
      <c r="Q24" s="9">
        <v>0</v>
      </c>
      <c r="R24" s="9">
        <v>0</v>
      </c>
      <c r="S24" s="9">
        <v>0</v>
      </c>
      <c r="T24" s="9">
        <v>0</v>
      </c>
      <c r="U24" s="9">
        <v>0</v>
      </c>
      <c r="V24" s="9">
        <v>0</v>
      </c>
      <c r="W24" s="9">
        <v>0</v>
      </c>
      <c r="X24" s="9">
        <v>0</v>
      </c>
      <c r="Y24" s="9">
        <v>0</v>
      </c>
      <c r="Z24" t="e">
        <v>#DIV/0!</v>
      </c>
    </row>
    <row r="25" spans="1:26" x14ac:dyDescent="0.3">
      <c r="A25" t="s">
        <v>16</v>
      </c>
      <c r="B25" t="s">
        <v>96</v>
      </c>
      <c r="C25" s="9">
        <v>4.3999999999999997E-2</v>
      </c>
      <c r="D25" s="9">
        <v>0.125</v>
      </c>
      <c r="E25" s="9">
        <v>0</v>
      </c>
      <c r="F25" s="9">
        <v>0.10278</v>
      </c>
      <c r="G25" s="9">
        <v>0.12499999999999999</v>
      </c>
      <c r="H25" s="9">
        <v>0</v>
      </c>
      <c r="I25" s="9">
        <v>0</v>
      </c>
      <c r="J25" s="9">
        <v>0.10768484541567581</v>
      </c>
      <c r="K25" s="9">
        <v>0</v>
      </c>
      <c r="L25" s="9">
        <v>0</v>
      </c>
      <c r="M25" s="9">
        <v>0.10768484541567581</v>
      </c>
      <c r="N25" s="9">
        <v>0</v>
      </c>
      <c r="O25" s="9">
        <v>0</v>
      </c>
      <c r="P25" s="9">
        <v>3.3057851239669422E-2</v>
      </c>
      <c r="Q25" s="9">
        <v>0</v>
      </c>
      <c r="R25" s="9">
        <v>2.3333333333333338E-2</v>
      </c>
      <c r="S25" s="9">
        <v>0.19999999999999998</v>
      </c>
      <c r="T25" s="9">
        <v>0</v>
      </c>
      <c r="U25" s="9">
        <v>5.2593984962406026E-2</v>
      </c>
      <c r="V25" s="9">
        <v>5.2593984962406026E-2</v>
      </c>
      <c r="W25" s="9">
        <v>0</v>
      </c>
      <c r="X25" s="9">
        <v>0.14767798419816358</v>
      </c>
      <c r="Y25" s="9">
        <v>0.14767798419816358</v>
      </c>
      <c r="Z25" t="e">
        <v>#DIV/0!</v>
      </c>
    </row>
    <row r="26" spans="1:26" x14ac:dyDescent="0.3">
      <c r="A26" t="s">
        <v>17</v>
      </c>
      <c r="B26">
        <v>55</v>
      </c>
      <c r="C26" s="9">
        <v>7.000000000000001E-3</v>
      </c>
      <c r="D26" s="9">
        <v>0</v>
      </c>
      <c r="E26" s="9">
        <v>0</v>
      </c>
      <c r="F26" s="9">
        <v>1.5000000000000005E-2</v>
      </c>
      <c r="G26" s="9">
        <v>0</v>
      </c>
      <c r="H26" s="9">
        <v>0</v>
      </c>
      <c r="I26" s="9">
        <v>0</v>
      </c>
      <c r="J26" s="9">
        <v>0</v>
      </c>
      <c r="K26" s="9">
        <v>0</v>
      </c>
      <c r="L26" s="9">
        <v>0</v>
      </c>
      <c r="M26" s="9">
        <v>0</v>
      </c>
      <c r="N26" s="9">
        <v>0</v>
      </c>
      <c r="O26" s="9">
        <v>0</v>
      </c>
      <c r="P26" s="9">
        <v>0</v>
      </c>
      <c r="Q26" s="9">
        <v>0</v>
      </c>
      <c r="R26" s="9">
        <v>2.3333333333333338E-2</v>
      </c>
      <c r="S26" s="9">
        <v>0</v>
      </c>
      <c r="T26" s="9">
        <v>0</v>
      </c>
      <c r="U26" s="9">
        <v>3.759398496240602E-2</v>
      </c>
      <c r="V26" s="9">
        <v>3.759398496240602E-2</v>
      </c>
      <c r="W26" s="9">
        <v>0</v>
      </c>
      <c r="X26" s="9">
        <v>0.14767798419816358</v>
      </c>
      <c r="Y26" s="9">
        <v>0.14767798419816358</v>
      </c>
      <c r="Z26" t="e">
        <v>#DIV/0!</v>
      </c>
    </row>
    <row r="27" spans="1:26" x14ac:dyDescent="0.3">
      <c r="A27" t="s">
        <v>107</v>
      </c>
      <c r="B27">
        <v>721</v>
      </c>
      <c r="C27" s="9">
        <v>5.0000000000000001E-4</v>
      </c>
      <c r="D27" s="9">
        <v>0</v>
      </c>
      <c r="E27" s="9">
        <v>0</v>
      </c>
      <c r="F27" s="9">
        <v>0</v>
      </c>
      <c r="G27" s="9">
        <v>0</v>
      </c>
      <c r="H27" s="9">
        <v>0</v>
      </c>
      <c r="I27" s="9">
        <v>0</v>
      </c>
      <c r="J27" s="9">
        <v>0</v>
      </c>
      <c r="K27" s="9">
        <v>0</v>
      </c>
      <c r="L27" s="9">
        <v>0</v>
      </c>
      <c r="M27" s="9">
        <v>0</v>
      </c>
      <c r="N27" s="9">
        <v>0</v>
      </c>
      <c r="O27" s="9">
        <v>0</v>
      </c>
      <c r="P27" s="9">
        <v>0</v>
      </c>
      <c r="Q27" s="9">
        <v>0</v>
      </c>
      <c r="R27" s="9">
        <v>0</v>
      </c>
      <c r="S27" s="9">
        <v>0</v>
      </c>
      <c r="T27" s="9">
        <v>0</v>
      </c>
      <c r="U27" s="9">
        <v>0</v>
      </c>
      <c r="V27" s="9">
        <v>0</v>
      </c>
      <c r="W27" s="9">
        <v>0</v>
      </c>
      <c r="X27" s="9">
        <v>0</v>
      </c>
      <c r="Y27" s="9">
        <v>0</v>
      </c>
      <c r="Z27" t="e">
        <v>#DIV/0!</v>
      </c>
    </row>
    <row r="28" spans="1:26" x14ac:dyDescent="0.3">
      <c r="A28" t="s">
        <v>108</v>
      </c>
      <c r="B28">
        <v>722</v>
      </c>
      <c r="C28" s="9">
        <v>5.0000000000000001E-4</v>
      </c>
      <c r="D28" s="9">
        <v>0</v>
      </c>
      <c r="E28" s="9">
        <v>0</v>
      </c>
      <c r="F28" s="9">
        <v>0</v>
      </c>
      <c r="G28" s="9">
        <v>0</v>
      </c>
      <c r="H28" s="9">
        <v>0</v>
      </c>
      <c r="I28" s="9">
        <v>0</v>
      </c>
      <c r="J28" s="9">
        <v>0</v>
      </c>
      <c r="K28" s="9">
        <v>0</v>
      </c>
      <c r="L28" s="9">
        <v>0</v>
      </c>
      <c r="M28" s="9">
        <v>0</v>
      </c>
      <c r="N28" s="9">
        <v>0</v>
      </c>
      <c r="O28" s="9">
        <v>0</v>
      </c>
      <c r="P28" s="9">
        <v>0</v>
      </c>
      <c r="Q28" s="9">
        <v>0</v>
      </c>
      <c r="R28" s="9">
        <v>0</v>
      </c>
      <c r="S28" s="9">
        <v>0</v>
      </c>
      <c r="T28" s="9">
        <v>0</v>
      </c>
      <c r="U28" s="9">
        <v>0</v>
      </c>
      <c r="V28" s="9">
        <v>0</v>
      </c>
      <c r="W28" s="9">
        <v>0</v>
      </c>
      <c r="X28" s="9">
        <v>0</v>
      </c>
      <c r="Y28" s="9">
        <v>0</v>
      </c>
      <c r="Z28" t="e">
        <v>#DIV/0!</v>
      </c>
    </row>
    <row r="29" spans="1:26" x14ac:dyDescent="0.3">
      <c r="A29" t="s">
        <v>97</v>
      </c>
      <c r="B29">
        <v>561</v>
      </c>
      <c r="C29" s="9">
        <v>0</v>
      </c>
      <c r="D29" s="9">
        <v>0</v>
      </c>
      <c r="E29" s="9">
        <v>0</v>
      </c>
      <c r="F29" s="9">
        <v>0</v>
      </c>
      <c r="G29" s="9">
        <v>0</v>
      </c>
      <c r="H29" s="9">
        <v>0</v>
      </c>
      <c r="I29" s="9">
        <v>0</v>
      </c>
      <c r="J29" s="9">
        <v>0.15973241916146821</v>
      </c>
      <c r="K29" s="9">
        <v>0</v>
      </c>
      <c r="L29" s="9">
        <v>0</v>
      </c>
      <c r="M29" s="9">
        <v>0.15973241916146821</v>
      </c>
      <c r="N29" s="9">
        <v>0</v>
      </c>
      <c r="O29" s="9">
        <v>0</v>
      </c>
      <c r="P29" s="9">
        <v>0</v>
      </c>
      <c r="Q29" s="9">
        <v>0</v>
      </c>
      <c r="R29" s="9">
        <v>0</v>
      </c>
      <c r="S29" s="9">
        <v>0</v>
      </c>
      <c r="T29" s="9">
        <v>0</v>
      </c>
      <c r="U29" s="9">
        <v>0</v>
      </c>
      <c r="V29" s="9">
        <v>0</v>
      </c>
      <c r="W29" s="9">
        <v>0</v>
      </c>
      <c r="X29" s="9">
        <v>0</v>
      </c>
      <c r="Y29" s="9">
        <v>0</v>
      </c>
      <c r="Z29" t="e">
        <v>#DIV/0!</v>
      </c>
    </row>
    <row r="30" spans="1:26" x14ac:dyDescent="0.3">
      <c r="A30" t="s">
        <v>78</v>
      </c>
      <c r="B30" t="s">
        <v>77</v>
      </c>
      <c r="C30" s="9">
        <v>0</v>
      </c>
      <c r="D30" s="9">
        <v>0</v>
      </c>
      <c r="E30" s="9">
        <v>0</v>
      </c>
      <c r="F30" s="9">
        <v>0</v>
      </c>
      <c r="G30" s="9">
        <v>0</v>
      </c>
      <c r="H30" s="9">
        <v>0</v>
      </c>
      <c r="I30" s="9">
        <v>0</v>
      </c>
      <c r="J30" s="9">
        <v>7.813746057772665E-2</v>
      </c>
      <c r="K30" s="9">
        <v>0</v>
      </c>
      <c r="L30" s="9">
        <v>0</v>
      </c>
      <c r="M30" s="9">
        <v>7.813746057772665E-2</v>
      </c>
      <c r="N30" s="9">
        <v>0</v>
      </c>
      <c r="O30" s="9">
        <v>0</v>
      </c>
      <c r="P30" s="9">
        <v>0</v>
      </c>
      <c r="Q30" s="9">
        <v>0</v>
      </c>
      <c r="R30" s="9">
        <v>0</v>
      </c>
      <c r="S30" s="9">
        <v>0</v>
      </c>
      <c r="T30" s="9">
        <v>0</v>
      </c>
      <c r="U30" s="9">
        <v>0</v>
      </c>
      <c r="V30" s="9">
        <v>0</v>
      </c>
      <c r="W30" s="9">
        <v>0</v>
      </c>
      <c r="X30" s="9">
        <v>0</v>
      </c>
      <c r="Y30" s="9">
        <v>0</v>
      </c>
      <c r="Z30" t="e">
        <v>#DIV/0!</v>
      </c>
    </row>
    <row r="31" spans="1:26" x14ac:dyDescent="0.3">
      <c r="A31" t="s">
        <v>94</v>
      </c>
      <c r="B31">
        <v>5411</v>
      </c>
      <c r="C31" s="9">
        <v>0</v>
      </c>
      <c r="D31" s="9">
        <v>0</v>
      </c>
      <c r="E31" s="9">
        <v>0</v>
      </c>
      <c r="F31" s="9">
        <v>0</v>
      </c>
      <c r="G31" s="9">
        <v>0</v>
      </c>
      <c r="H31" s="9">
        <v>0</v>
      </c>
      <c r="I31" s="9">
        <v>0</v>
      </c>
      <c r="J31" s="9">
        <v>3.9935682335123193E-2</v>
      </c>
      <c r="K31" s="9">
        <v>0</v>
      </c>
      <c r="L31" s="9">
        <v>0</v>
      </c>
      <c r="M31" s="9">
        <v>3.9935682335123193E-2</v>
      </c>
      <c r="N31" s="9">
        <v>0</v>
      </c>
      <c r="O31" s="9">
        <v>0</v>
      </c>
      <c r="P31" s="9">
        <v>0</v>
      </c>
      <c r="Q31" s="9">
        <v>0</v>
      </c>
      <c r="R31" s="9">
        <v>0</v>
      </c>
      <c r="S31" s="9">
        <v>0</v>
      </c>
      <c r="T31" s="9">
        <v>0</v>
      </c>
      <c r="U31" s="9">
        <v>0</v>
      </c>
      <c r="V31" s="9">
        <v>0</v>
      </c>
      <c r="W31" s="9">
        <v>0</v>
      </c>
      <c r="X31" s="9">
        <v>0</v>
      </c>
      <c r="Y31" s="9">
        <v>0</v>
      </c>
      <c r="Z31" t="e">
        <v>#DIV/0!</v>
      </c>
    </row>
    <row r="32" spans="1:26" x14ac:dyDescent="0.3">
      <c r="A32" t="s">
        <v>505</v>
      </c>
      <c r="C32">
        <v>1</v>
      </c>
      <c r="D32">
        <v>0.99999999999999989</v>
      </c>
      <c r="E32">
        <v>0</v>
      </c>
      <c r="F32">
        <v>1</v>
      </c>
      <c r="G32">
        <v>0.99999999999999989</v>
      </c>
      <c r="H32">
        <v>0</v>
      </c>
      <c r="I32">
        <v>0</v>
      </c>
      <c r="J32">
        <v>0.99999999999999989</v>
      </c>
      <c r="K32">
        <v>0.99999999999999989</v>
      </c>
      <c r="L32">
        <v>0</v>
      </c>
      <c r="M32">
        <v>0.99999999999999989</v>
      </c>
      <c r="N32">
        <v>1</v>
      </c>
      <c r="O32">
        <v>1</v>
      </c>
      <c r="P32">
        <v>1</v>
      </c>
      <c r="Q32">
        <v>0.99999999999999989</v>
      </c>
      <c r="R32">
        <v>1.0000000000000002</v>
      </c>
      <c r="S32">
        <v>0.99999999999999989</v>
      </c>
      <c r="T32">
        <v>0</v>
      </c>
      <c r="U32">
        <v>1.0000000000000002</v>
      </c>
      <c r="V32">
        <v>1.0000000000000002</v>
      </c>
      <c r="W32">
        <v>0</v>
      </c>
      <c r="X32">
        <v>1</v>
      </c>
      <c r="Y32">
        <v>1</v>
      </c>
      <c r="Z32" t="e">
        <v>#DIV/0!</v>
      </c>
    </row>
    <row r="33" spans="4:10" x14ac:dyDescent="0.3">
      <c r="D33" t="s">
        <v>506</v>
      </c>
      <c r="J33" t="s">
        <v>506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FC7E3-C70C-4B81-A762-7D3D0B5EB59E}">
  <dimension ref="A1:R29"/>
  <sheetViews>
    <sheetView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R3" sqref="R3"/>
    </sheetView>
  </sheetViews>
  <sheetFormatPr defaultRowHeight="14.4" x14ac:dyDescent="0.3"/>
  <cols>
    <col min="1" max="1" width="20.44140625" customWidth="1"/>
    <col min="2" max="2" width="12.21875" customWidth="1"/>
    <col min="3" max="14" width="8.88671875" customWidth="1"/>
  </cols>
  <sheetData>
    <row r="1" spans="1:18" x14ac:dyDescent="0.3">
      <c r="C1" s="6" t="s">
        <v>35</v>
      </c>
      <c r="E1" s="6" t="s">
        <v>36</v>
      </c>
      <c r="G1" s="6" t="s">
        <v>391</v>
      </c>
      <c r="I1" s="6" t="s">
        <v>25</v>
      </c>
      <c r="K1" s="6" t="s">
        <v>358</v>
      </c>
      <c r="M1" s="6" t="s">
        <v>46</v>
      </c>
      <c r="O1" s="6" t="s">
        <v>394</v>
      </c>
      <c r="Q1" s="6" t="s">
        <v>389</v>
      </c>
    </row>
    <row r="2" spans="1:18" x14ac:dyDescent="0.3">
      <c r="A2" t="s">
        <v>390</v>
      </c>
      <c r="C2" t="s">
        <v>392</v>
      </c>
      <c r="D2" t="s">
        <v>393</v>
      </c>
      <c r="E2" t="s">
        <v>392</v>
      </c>
      <c r="F2" t="s">
        <v>393</v>
      </c>
      <c r="G2" t="s">
        <v>392</v>
      </c>
      <c r="H2" t="s">
        <v>393</v>
      </c>
      <c r="I2" t="s">
        <v>392</v>
      </c>
      <c r="J2" t="s">
        <v>393</v>
      </c>
      <c r="K2" t="s">
        <v>392</v>
      </c>
      <c r="L2" t="s">
        <v>393</v>
      </c>
      <c r="M2" t="s">
        <v>392</v>
      </c>
      <c r="N2" t="s">
        <v>393</v>
      </c>
      <c r="O2" t="s">
        <v>392</v>
      </c>
      <c r="P2" t="s">
        <v>393</v>
      </c>
      <c r="Q2" t="s">
        <v>392</v>
      </c>
      <c r="R2" t="s">
        <v>393</v>
      </c>
    </row>
    <row r="3" spans="1:18" x14ac:dyDescent="0.3">
      <c r="A3" t="s">
        <v>7</v>
      </c>
      <c r="B3" t="str">
        <f>VLOOKUP(A3, 'code names'!A:B, 2, FALSE)</f>
        <v>111CA</v>
      </c>
      <c r="C3" s="9">
        <f>AVERAGE('Cost vectors detail'!C4:G4)</f>
        <v>0</v>
      </c>
      <c r="D3" s="9">
        <f>AVERAGE('Cost vectors detail'!H4:I4)</f>
        <v>0</v>
      </c>
      <c r="E3" s="9">
        <f>AVERAGE('Cost vectors detail'!J4:N4)</f>
        <v>0</v>
      </c>
      <c r="F3" s="9">
        <f>AVERAGE('Cost vectors detail'!O4:P4)</f>
        <v>0</v>
      </c>
      <c r="G3" s="9">
        <f>'Cost vectors detail'!AE4</f>
        <v>0</v>
      </c>
      <c r="H3" s="9">
        <f>'Cost vectors detail'!AD4</f>
        <v>0</v>
      </c>
      <c r="I3" s="9">
        <v>0</v>
      </c>
      <c r="J3" s="9">
        <f>'Cost vectors detail'!AF4</f>
        <v>0</v>
      </c>
      <c r="K3" s="9">
        <f>AVERAGE('Cost vectors detail'!Z4:AA4)</f>
        <v>0</v>
      </c>
      <c r="L3" s="13">
        <f>AVERAGE('Cost vectors detail'!AB4:AC4)</f>
        <v>0.14499999999999999</v>
      </c>
      <c r="M3" s="9">
        <f>AVERAGE('Cost vectors detail'!U4:W4)</f>
        <v>0</v>
      </c>
      <c r="N3" s="9">
        <f>AVERAGE('Cost vectors detail'!X4:Y4)</f>
        <v>0</v>
      </c>
      <c r="O3" s="9">
        <f>AVERAGE('Cost vectors detail'!AG4:AH4)</f>
        <v>0</v>
      </c>
      <c r="P3" s="9">
        <f>AVERAGE('Cost vectors detail'!AI4:AJ4)</f>
        <v>0</v>
      </c>
      <c r="Q3" s="9">
        <f>AVERAGE('Cost vectors detail'!AK4:AL4)</f>
        <v>0</v>
      </c>
      <c r="R3" s="9">
        <f>AVERAGE('Cost vectors detail'!AM4:AN4)</f>
        <v>0</v>
      </c>
    </row>
    <row r="4" spans="1:18" x14ac:dyDescent="0.3">
      <c r="A4" t="s">
        <v>8</v>
      </c>
      <c r="B4" t="str">
        <f>VLOOKUP(A4, 'code names'!A:B, 2, FALSE)</f>
        <v>113FF</v>
      </c>
      <c r="C4" s="9">
        <f>AVERAGE('Cost vectors detail'!C5:G5)</f>
        <v>0</v>
      </c>
      <c r="D4" s="9">
        <f>AVERAGE('Cost vectors detail'!H5:I5)</f>
        <v>0</v>
      </c>
      <c r="E4" s="9">
        <f>AVERAGE('Cost vectors detail'!J5:N5)</f>
        <v>0</v>
      </c>
      <c r="F4" s="9">
        <f>AVERAGE('Cost vectors detail'!O5:P5)</f>
        <v>0</v>
      </c>
      <c r="G4" s="9">
        <f>'Cost vectors detail'!AE5</f>
        <v>0</v>
      </c>
      <c r="H4" s="9">
        <f>'Cost vectors detail'!AD5</f>
        <v>0</v>
      </c>
      <c r="I4" s="9">
        <v>0</v>
      </c>
      <c r="J4" s="9">
        <f>'Cost vectors detail'!AF5</f>
        <v>0</v>
      </c>
      <c r="K4" s="9">
        <f>AVERAGE('Cost vectors detail'!Z5:AA5)</f>
        <v>0</v>
      </c>
      <c r="L4" s="9">
        <f>AVERAGE('Cost vectors detail'!AB5:AC5)</f>
        <v>0.14499999999999999</v>
      </c>
      <c r="M4" s="9">
        <f>AVERAGE('Cost vectors detail'!U5:W5)</f>
        <v>0</v>
      </c>
      <c r="N4" s="9">
        <f>AVERAGE('Cost vectors detail'!X5:Y5)</f>
        <v>0</v>
      </c>
      <c r="O4" s="9">
        <f>AVERAGE('Cost vectors detail'!AG5:AH5)</f>
        <v>0</v>
      </c>
      <c r="P4" s="9">
        <f>AVERAGE('Cost vectors detail'!AI5:AJ5)</f>
        <v>0</v>
      </c>
      <c r="Q4" s="9">
        <f>AVERAGE('Cost vectors detail'!AK5:AL5)</f>
        <v>0</v>
      </c>
      <c r="R4" s="9">
        <f>AVERAGE('Cost vectors detail'!AM5:AN5)</f>
        <v>0</v>
      </c>
    </row>
    <row r="5" spans="1:18" x14ac:dyDescent="0.3">
      <c r="A5" t="s">
        <v>9</v>
      </c>
      <c r="B5">
        <f>VLOOKUP(A5, 'code names'!A:B, 2, FALSE)</f>
        <v>211</v>
      </c>
      <c r="C5" s="9">
        <f>AVERAGE('Cost vectors detail'!C6:G6)</f>
        <v>0</v>
      </c>
      <c r="D5" s="9">
        <f>AVERAGE('Cost vectors detail'!H6:I6)</f>
        <v>0</v>
      </c>
      <c r="E5" s="9">
        <f>AVERAGE('Cost vectors detail'!J6:N6)</f>
        <v>0</v>
      </c>
      <c r="F5" s="9">
        <f>AVERAGE('Cost vectors detail'!O6:P6)</f>
        <v>0</v>
      </c>
      <c r="G5" s="9">
        <f>'Cost vectors detail'!AE6</f>
        <v>0</v>
      </c>
      <c r="H5" s="9">
        <f>'Cost vectors detail'!AD6</f>
        <v>0.5</v>
      </c>
      <c r="I5" s="9">
        <v>0</v>
      </c>
      <c r="J5" s="9">
        <f>'Cost vectors detail'!AF6</f>
        <v>0</v>
      </c>
      <c r="K5" s="9">
        <f>AVERAGE('Cost vectors detail'!Z6:AA6)</f>
        <v>0</v>
      </c>
      <c r="L5" s="9">
        <f>AVERAGE('Cost vectors detail'!AB6:AC6)</f>
        <v>7.0000000000000007E-2</v>
      </c>
      <c r="M5" s="9">
        <f>AVERAGE('Cost vectors detail'!U6:W6)</f>
        <v>0</v>
      </c>
      <c r="N5" s="9">
        <f>AVERAGE('Cost vectors detail'!X6:Y6)</f>
        <v>0</v>
      </c>
      <c r="O5" s="9">
        <f>AVERAGE('Cost vectors detail'!AG6:AH6)</f>
        <v>0</v>
      </c>
      <c r="P5" s="9">
        <f>AVERAGE('Cost vectors detail'!AI6:AJ6)</f>
        <v>0</v>
      </c>
      <c r="Q5" s="9">
        <f>AVERAGE('Cost vectors detail'!AK6:AL6)</f>
        <v>0</v>
      </c>
      <c r="R5" s="9">
        <f>AVERAGE('Cost vectors detail'!AM6:AN6)</f>
        <v>0</v>
      </c>
    </row>
    <row r="6" spans="1:18" x14ac:dyDescent="0.3">
      <c r="A6" t="s">
        <v>44</v>
      </c>
      <c r="B6">
        <v>212</v>
      </c>
      <c r="C6" s="9">
        <f>AVERAGE('Cost vectors detail'!C7:G7)</f>
        <v>0</v>
      </c>
      <c r="D6" s="9">
        <f>AVERAGE('Cost vectors detail'!H7:I7)</f>
        <v>0</v>
      </c>
      <c r="E6" s="9">
        <f>AVERAGE('Cost vectors detail'!J7:N7)</f>
        <v>0</v>
      </c>
      <c r="F6" s="9">
        <f>AVERAGE('Cost vectors detail'!O7:P7)</f>
        <v>0</v>
      </c>
      <c r="G6" s="9">
        <f>'Cost vectors detail'!AE7</f>
        <v>0</v>
      </c>
      <c r="H6" s="9">
        <f>'Cost vectors detail'!AD7</f>
        <v>0</v>
      </c>
      <c r="I6" s="9">
        <v>0</v>
      </c>
      <c r="J6" s="9">
        <f>'Cost vectors detail'!AF7</f>
        <v>0.5</v>
      </c>
      <c r="K6" s="9">
        <f>AVERAGE('Cost vectors detail'!Z7:AA7)</f>
        <v>0</v>
      </c>
      <c r="L6" s="9">
        <f>AVERAGE('Cost vectors detail'!AB7:AC7)</f>
        <v>0</v>
      </c>
      <c r="M6" s="9">
        <f>AVERAGE('Cost vectors detail'!U7:W7)</f>
        <v>2.9166666666666664E-2</v>
      </c>
      <c r="N6" s="9">
        <f>AVERAGE('Cost vectors detail'!X7:Y7)</f>
        <v>0</v>
      </c>
      <c r="O6" s="9">
        <f>AVERAGE('Cost vectors detail'!AG7:AH7)</f>
        <v>0</v>
      </c>
      <c r="P6" s="9">
        <f>AVERAGE('Cost vectors detail'!AI7:AJ7)</f>
        <v>0</v>
      </c>
      <c r="Q6" s="9">
        <f>AVERAGE('Cost vectors detail'!AK7:AL7)</f>
        <v>0</v>
      </c>
      <c r="R6" s="9">
        <f>AVERAGE('Cost vectors detail'!AM7:AN7)</f>
        <v>0</v>
      </c>
    </row>
    <row r="7" spans="1:18" x14ac:dyDescent="0.3">
      <c r="A7" t="s">
        <v>45</v>
      </c>
      <c r="B7">
        <v>213</v>
      </c>
      <c r="C7" s="9">
        <f>AVERAGE('Cost vectors detail'!C8:G8)</f>
        <v>0</v>
      </c>
      <c r="D7" s="9">
        <f>AVERAGE('Cost vectors detail'!H8:I8)</f>
        <v>0</v>
      </c>
      <c r="E7" s="9">
        <f>AVERAGE('Cost vectors detail'!J8:N8)</f>
        <v>0</v>
      </c>
      <c r="F7" s="9">
        <f>AVERAGE('Cost vectors detail'!O8:P8)</f>
        <v>0</v>
      </c>
      <c r="G7" s="9">
        <f>'Cost vectors detail'!AE8</f>
        <v>0</v>
      </c>
      <c r="H7" s="9">
        <f>'Cost vectors detail'!AD8</f>
        <v>0</v>
      </c>
      <c r="I7" s="9">
        <v>0</v>
      </c>
      <c r="J7" s="9">
        <f>'Cost vectors detail'!AF8</f>
        <v>0</v>
      </c>
      <c r="K7" s="9">
        <f>AVERAGE('Cost vectors detail'!Z8:AA8)</f>
        <v>0</v>
      </c>
      <c r="L7" s="9">
        <f>AVERAGE('Cost vectors detail'!AB8:AC8)</f>
        <v>0</v>
      </c>
      <c r="M7" s="9">
        <f>AVERAGE('Cost vectors detail'!U8:W8)</f>
        <v>0.22583333333333333</v>
      </c>
      <c r="N7" s="9">
        <f>AVERAGE('Cost vectors detail'!X8:Y8)</f>
        <v>0</v>
      </c>
      <c r="O7" s="9">
        <f>AVERAGE('Cost vectors detail'!AG8:AH8)</f>
        <v>0</v>
      </c>
      <c r="P7" s="9">
        <f>AVERAGE('Cost vectors detail'!AI8:AJ8)</f>
        <v>0</v>
      </c>
      <c r="Q7" s="9">
        <f>AVERAGE('Cost vectors detail'!AK8:AL8)</f>
        <v>0.2692013666453128</v>
      </c>
      <c r="R7" s="9">
        <f>AVERAGE('Cost vectors detail'!AM8:AN8)</f>
        <v>0.2692013666453128</v>
      </c>
    </row>
    <row r="8" spans="1:18" x14ac:dyDescent="0.3">
      <c r="A8" t="s">
        <v>52</v>
      </c>
      <c r="B8">
        <v>22</v>
      </c>
      <c r="C8" s="9">
        <f>AVERAGE('Cost vectors detail'!C9:G9)</f>
        <v>0</v>
      </c>
      <c r="D8" s="9">
        <f>AVERAGE('Cost vectors detail'!H9:I9)</f>
        <v>0.125</v>
      </c>
      <c r="E8" s="9">
        <f>AVERAGE('Cost vectors detail'!J9:N9)</f>
        <v>0</v>
      </c>
      <c r="F8" s="9">
        <f>AVERAGE('Cost vectors detail'!O9:P9)</f>
        <v>0.125</v>
      </c>
      <c r="G8" s="9">
        <f>'Cost vectors detail'!AE9</f>
        <v>0</v>
      </c>
      <c r="H8" s="9">
        <f>'Cost vectors detail'!AD9</f>
        <v>0</v>
      </c>
      <c r="I8" s="9">
        <v>0</v>
      </c>
      <c r="J8" s="9">
        <f>'Cost vectors detail'!AF9</f>
        <v>0</v>
      </c>
      <c r="K8" s="9">
        <f>AVERAGE('Cost vectors detail'!Z9:AA9)</f>
        <v>0</v>
      </c>
      <c r="L8" s="9">
        <f>AVERAGE('Cost vectors detail'!AB9:AC9)</f>
        <v>0.04</v>
      </c>
      <c r="M8" s="9">
        <f>AVERAGE('Cost vectors detail'!U9:W9)</f>
        <v>0</v>
      </c>
      <c r="N8" s="9">
        <f>AVERAGE('Cost vectors detail'!X9:Y9)</f>
        <v>0.05</v>
      </c>
      <c r="O8" s="9">
        <f>AVERAGE('Cost vectors detail'!AG9:AH9)</f>
        <v>0</v>
      </c>
      <c r="P8" s="9">
        <f>AVERAGE('Cost vectors detail'!AI9:AJ9)</f>
        <v>0</v>
      </c>
      <c r="Q8" s="9">
        <f>AVERAGE('Cost vectors detail'!AK9:AL9)</f>
        <v>0</v>
      </c>
      <c r="R8" s="9">
        <f>AVERAGE('Cost vectors detail'!AM9:AN9)</f>
        <v>0</v>
      </c>
    </row>
    <row r="9" spans="1:18" x14ac:dyDescent="0.3">
      <c r="A9" t="s">
        <v>10</v>
      </c>
      <c r="B9">
        <v>23</v>
      </c>
      <c r="C9" s="9">
        <f>AVERAGE('Cost vectors detail'!C10:G10)</f>
        <v>0.25019999999999998</v>
      </c>
      <c r="D9" s="9">
        <f>AVERAGE('Cost vectors detail'!H10:I10)</f>
        <v>0.13500000000000001</v>
      </c>
      <c r="E9" s="9">
        <f>AVERAGE('Cost vectors detail'!J10:N10)</f>
        <v>0.20196</v>
      </c>
      <c r="F9" s="9">
        <f>AVERAGE('Cost vectors detail'!O10:P10)</f>
        <v>0.125</v>
      </c>
      <c r="G9" s="9">
        <f>'Cost vectors detail'!AE10</f>
        <v>7.0000000000000007E-2</v>
      </c>
      <c r="H9" s="9">
        <f>'Cost vectors detail'!AD10</f>
        <v>0</v>
      </c>
      <c r="I9" s="9">
        <v>0</v>
      </c>
      <c r="J9" s="9">
        <f>'Cost vectors detail'!AF10</f>
        <v>0</v>
      </c>
      <c r="K9" s="9">
        <f>AVERAGE('Cost vectors detail'!Z10:AA10)</f>
        <v>0.35</v>
      </c>
      <c r="L9" s="9">
        <f>AVERAGE('Cost vectors detail'!AB10:AC10)</f>
        <v>0.01</v>
      </c>
      <c r="M9" s="9">
        <f>AVERAGE('Cost vectors detail'!U10:W10)</f>
        <v>0.15</v>
      </c>
      <c r="N9" s="9">
        <f>AVERAGE('Cost vectors detail'!X10:Y10)</f>
        <v>0.25</v>
      </c>
      <c r="O9" s="9">
        <f>AVERAGE('Cost vectors detail'!AG10:AH10)</f>
        <v>8.7543859649122813E-2</v>
      </c>
      <c r="P9" s="9">
        <f>AVERAGE('Cost vectors detail'!AI10:AJ10)</f>
        <v>8.7543859649122813E-2</v>
      </c>
      <c r="Q9" s="9">
        <f>AVERAGE('Cost vectors detail'!AK10:AL10)</f>
        <v>0.15927055306427504</v>
      </c>
      <c r="R9" s="9">
        <f>AVERAGE('Cost vectors detail'!AM10:AN10)</f>
        <v>0.15927055306427504</v>
      </c>
    </row>
    <row r="10" spans="1:18" x14ac:dyDescent="0.3">
      <c r="A10" t="s">
        <v>43</v>
      </c>
      <c r="B10">
        <f>VLOOKUP(A10, 'code names'!A:B, 2, FALSE)</f>
        <v>324</v>
      </c>
      <c r="C10" s="9">
        <f>AVERAGE('Cost vectors detail'!C11:G11)</f>
        <v>0</v>
      </c>
      <c r="D10" s="9">
        <f>AVERAGE('Cost vectors detail'!H11:I11)</f>
        <v>0</v>
      </c>
      <c r="E10" s="9">
        <f>AVERAGE('Cost vectors detail'!J11:N11)</f>
        <v>0</v>
      </c>
      <c r="F10" s="9">
        <f>AVERAGE('Cost vectors detail'!O11:P11)</f>
        <v>0</v>
      </c>
      <c r="G10" s="9">
        <f>'Cost vectors detail'!AE11</f>
        <v>0</v>
      </c>
      <c r="H10" s="9">
        <f>'Cost vectors detail'!AD11</f>
        <v>0.25</v>
      </c>
      <c r="I10" s="9">
        <v>0</v>
      </c>
      <c r="J10" s="9">
        <f>'Cost vectors detail'!AF11</f>
        <v>0.5</v>
      </c>
      <c r="K10" s="9">
        <f>AVERAGE('Cost vectors detail'!Z11:AA11)</f>
        <v>0</v>
      </c>
      <c r="L10" s="9">
        <f>AVERAGE('Cost vectors detail'!AB11:AC11)</f>
        <v>3.5000000000000003E-2</v>
      </c>
      <c r="M10" s="9">
        <f>AVERAGE('Cost vectors detail'!U11:W11)</f>
        <v>0</v>
      </c>
      <c r="N10" s="9">
        <f>AVERAGE('Cost vectors detail'!X11:Y11)</f>
        <v>0</v>
      </c>
      <c r="O10" s="9">
        <f>AVERAGE('Cost vectors detail'!AG11:AH11)</f>
        <v>0</v>
      </c>
      <c r="P10" s="9">
        <f>AVERAGE('Cost vectors detail'!AI11:AJ11)</f>
        <v>0</v>
      </c>
      <c r="Q10" s="9">
        <f>AVERAGE('Cost vectors detail'!AK11:AL11)</f>
        <v>0</v>
      </c>
      <c r="R10" s="9">
        <f>AVERAGE('Cost vectors detail'!AM11:AN11)</f>
        <v>0</v>
      </c>
    </row>
    <row r="11" spans="1:18" x14ac:dyDescent="0.3">
      <c r="A11" t="s">
        <v>34</v>
      </c>
      <c r="B11">
        <f>VLOOKUP(A11, 'code names'!A:B, 2, FALSE)</f>
        <v>325</v>
      </c>
      <c r="C11" s="9">
        <f>AVERAGE('Cost vectors detail'!C12:G12)</f>
        <v>0</v>
      </c>
      <c r="D11" s="9">
        <f>AVERAGE('Cost vectors detail'!H12:I12)</f>
        <v>0</v>
      </c>
      <c r="E11" s="9">
        <f>AVERAGE('Cost vectors detail'!J12:N12)</f>
        <v>0</v>
      </c>
      <c r="F11" s="9">
        <f>AVERAGE('Cost vectors detail'!O12:P12)</f>
        <v>0</v>
      </c>
      <c r="G11" s="9">
        <f>'Cost vectors detail'!AE12</f>
        <v>0</v>
      </c>
      <c r="H11" s="9">
        <f>'Cost vectors detail'!AD12</f>
        <v>0</v>
      </c>
      <c r="I11" s="9">
        <v>0</v>
      </c>
      <c r="J11" s="9">
        <f>'Cost vectors detail'!AF12</f>
        <v>0</v>
      </c>
      <c r="K11" s="9">
        <f>AVERAGE('Cost vectors detail'!Z12:AA12)</f>
        <v>0</v>
      </c>
      <c r="L11" s="9">
        <f>AVERAGE('Cost vectors detail'!AB12:AC12)</f>
        <v>0</v>
      </c>
      <c r="M11" s="9">
        <f>AVERAGE('Cost vectors detail'!U12:W12)</f>
        <v>0</v>
      </c>
      <c r="N11" s="9">
        <f>AVERAGE('Cost vectors detail'!X12:Y12)</f>
        <v>0</v>
      </c>
      <c r="O11" s="9">
        <f>AVERAGE('Cost vectors detail'!AG12:AH12)</f>
        <v>0</v>
      </c>
      <c r="P11" s="9">
        <f>AVERAGE('Cost vectors detail'!AI12:AJ12)</f>
        <v>0</v>
      </c>
      <c r="Q11" s="9">
        <f>AVERAGE('Cost vectors detail'!AK12:AL12)</f>
        <v>0</v>
      </c>
      <c r="R11" s="9">
        <f>AVERAGE('Cost vectors detail'!AM12:AN12)</f>
        <v>0</v>
      </c>
    </row>
    <row r="12" spans="1:18" x14ac:dyDescent="0.3">
      <c r="A12" t="s">
        <v>407</v>
      </c>
      <c r="B12">
        <v>326</v>
      </c>
      <c r="C12" s="9">
        <f>AVERAGE('Cost vectors detail'!C13:G13)</f>
        <v>4.8000000000000001E-2</v>
      </c>
      <c r="D12" s="9">
        <f>AVERAGE('Cost vectors detail'!H13:I13)</f>
        <v>2.5000000000000001E-2</v>
      </c>
      <c r="E12" s="9">
        <f>AVERAGE('Cost vectors detail'!J13:N13)</f>
        <v>0</v>
      </c>
      <c r="F12" s="9">
        <f>AVERAGE('Cost vectors detail'!O13:P13)</f>
        <v>0</v>
      </c>
      <c r="G12" s="9">
        <f>'Cost vectors detail'!AE13</f>
        <v>0</v>
      </c>
      <c r="H12" s="9">
        <f>'Cost vectors detail'!AD13</f>
        <v>0</v>
      </c>
      <c r="I12" s="9">
        <v>0</v>
      </c>
      <c r="J12" s="9">
        <f>'Cost vectors detail'!AF13</f>
        <v>0</v>
      </c>
      <c r="K12" s="9">
        <f>AVERAGE('Cost vectors detail'!Z13:AA13)</f>
        <v>0</v>
      </c>
      <c r="L12" s="9">
        <f>AVERAGE('Cost vectors detail'!AB13:AC13)</f>
        <v>0</v>
      </c>
      <c r="M12" s="9">
        <f>AVERAGE('Cost vectors detail'!U13:W13)</f>
        <v>0</v>
      </c>
      <c r="N12" s="9">
        <f>AVERAGE('Cost vectors detail'!X13:Y13)</f>
        <v>0</v>
      </c>
      <c r="O12" s="9">
        <f>AVERAGE('Cost vectors detail'!AG13:AH13)</f>
        <v>0</v>
      </c>
      <c r="P12" s="9">
        <f>AVERAGE('Cost vectors detail'!AI13:AJ13)</f>
        <v>0</v>
      </c>
      <c r="Q12" s="9">
        <f>AVERAGE('Cost vectors detail'!AK13:AL13)</f>
        <v>0</v>
      </c>
      <c r="R12" s="9">
        <f>AVERAGE('Cost vectors detail'!AM13:AN13)</f>
        <v>0</v>
      </c>
    </row>
    <row r="13" spans="1:18" x14ac:dyDescent="0.3">
      <c r="A13" t="s">
        <v>47</v>
      </c>
      <c r="B13">
        <v>327</v>
      </c>
      <c r="C13" s="9">
        <f>AVERAGE('Cost vectors detail'!C14:G14)</f>
        <v>3.7999999999999999E-2</v>
      </c>
      <c r="D13" s="9">
        <f>AVERAGE('Cost vectors detail'!H14:I14)</f>
        <v>0</v>
      </c>
      <c r="E13" s="9">
        <f>AVERAGE('Cost vectors detail'!J14:N14)</f>
        <v>3.3960000000000004E-2</v>
      </c>
      <c r="F13" s="9">
        <f>AVERAGE('Cost vectors detail'!O14:P14)</f>
        <v>0</v>
      </c>
      <c r="G13" s="9">
        <f>'Cost vectors detail'!AE14</f>
        <v>0</v>
      </c>
      <c r="H13" s="9">
        <f>'Cost vectors detail'!AD14</f>
        <v>0</v>
      </c>
      <c r="I13" s="9">
        <v>0</v>
      </c>
      <c r="J13" s="9">
        <f>'Cost vectors detail'!AF14</f>
        <v>0</v>
      </c>
      <c r="K13" s="9">
        <f>AVERAGE('Cost vectors detail'!Z14:AA14)</f>
        <v>0</v>
      </c>
      <c r="L13" s="9">
        <f>AVERAGE('Cost vectors detail'!AB14:AC14)</f>
        <v>0</v>
      </c>
      <c r="M13" s="9">
        <f>AVERAGE('Cost vectors detail'!U14:W14)</f>
        <v>0</v>
      </c>
      <c r="N13" s="9">
        <f>AVERAGE('Cost vectors detail'!X14:Y14)</f>
        <v>0</v>
      </c>
      <c r="O13" s="9">
        <f>AVERAGE('Cost vectors detail'!AG14:AH14)</f>
        <v>0</v>
      </c>
      <c r="P13" s="9">
        <f>AVERAGE('Cost vectors detail'!AI14:AJ14)</f>
        <v>0</v>
      </c>
      <c r="Q13" s="9">
        <f>AVERAGE('Cost vectors detail'!AK14:AL14)</f>
        <v>0</v>
      </c>
      <c r="R13" s="9">
        <f>AVERAGE('Cost vectors detail'!AM14:AN14)</f>
        <v>0</v>
      </c>
    </row>
    <row r="14" spans="1:18" x14ac:dyDescent="0.3">
      <c r="A14" t="s">
        <v>1</v>
      </c>
      <c r="B14">
        <v>332</v>
      </c>
      <c r="C14" s="9">
        <f>AVERAGE('Cost vectors detail'!C15:G15)</f>
        <v>0.18000000000000002</v>
      </c>
      <c r="D14" s="9">
        <f>AVERAGE('Cost vectors detail'!H15:I15)</f>
        <v>0</v>
      </c>
      <c r="E14" s="9">
        <f>AVERAGE('Cost vectors detail'!J15:N15)</f>
        <v>0.22696</v>
      </c>
      <c r="F14" s="9">
        <f>AVERAGE('Cost vectors detail'!O15:P15)</f>
        <v>0</v>
      </c>
      <c r="G14" s="9">
        <f>'Cost vectors detail'!AE15</f>
        <v>0</v>
      </c>
      <c r="H14" s="9">
        <f>'Cost vectors detail'!AD15</f>
        <v>0</v>
      </c>
      <c r="I14" s="9">
        <v>0</v>
      </c>
      <c r="J14" s="9">
        <f>'Cost vectors detail'!AF15</f>
        <v>0</v>
      </c>
      <c r="K14" s="9">
        <f>AVERAGE('Cost vectors detail'!Z15:AA15)</f>
        <v>0.10500000000000001</v>
      </c>
      <c r="L14" s="9">
        <f>AVERAGE('Cost vectors detail'!AB15:AC15)</f>
        <v>0</v>
      </c>
      <c r="M14" s="9">
        <f>AVERAGE('Cost vectors detail'!U15:W15)</f>
        <v>0.10000000000000002</v>
      </c>
      <c r="N14" s="9">
        <f>AVERAGE('Cost vectors detail'!X15:Y15)</f>
        <v>0</v>
      </c>
      <c r="O14" s="9">
        <f>AVERAGE('Cost vectors detail'!AG15:AH15)</f>
        <v>0</v>
      </c>
      <c r="P14" s="9">
        <f>AVERAGE('Cost vectors detail'!AI15:AJ15)</f>
        <v>0</v>
      </c>
      <c r="Q14" s="9">
        <f>AVERAGE('Cost vectors detail'!AK15:AL15)</f>
        <v>0</v>
      </c>
      <c r="R14" s="9">
        <f>AVERAGE('Cost vectors detail'!AM15:AN15)</f>
        <v>0</v>
      </c>
    </row>
    <row r="15" spans="1:18" x14ac:dyDescent="0.3">
      <c r="A15" t="s">
        <v>2</v>
      </c>
      <c r="B15">
        <v>333</v>
      </c>
      <c r="C15" s="9">
        <f>AVERAGE('Cost vectors detail'!C16:G16)</f>
        <v>0.22199999999999998</v>
      </c>
      <c r="D15" s="9">
        <f>AVERAGE('Cost vectors detail'!H16:I16)</f>
        <v>0.27500000000000002</v>
      </c>
      <c r="E15" s="9">
        <f>AVERAGE('Cost vectors detail'!J16:N16)</f>
        <v>0.13300000000000001</v>
      </c>
      <c r="F15" s="9">
        <f>AVERAGE('Cost vectors detail'!O16:P16)</f>
        <v>7.4999999999999997E-2</v>
      </c>
      <c r="G15" s="9">
        <f>'Cost vectors detail'!AE16</f>
        <v>0.79</v>
      </c>
      <c r="H15" s="9">
        <f>'Cost vectors detail'!AD16</f>
        <v>0</v>
      </c>
      <c r="I15" s="9">
        <v>0</v>
      </c>
      <c r="J15" s="9">
        <f>'Cost vectors detail'!AF16</f>
        <v>0</v>
      </c>
      <c r="K15" s="9">
        <f>AVERAGE('Cost vectors detail'!Z16:AA16)</f>
        <v>0.47000000000000003</v>
      </c>
      <c r="L15" s="9">
        <f>AVERAGE('Cost vectors detail'!AB16:AC16)</f>
        <v>7.4999999999999997E-2</v>
      </c>
      <c r="M15" s="9">
        <f>AVERAGE('Cost vectors detail'!U16:W16)</f>
        <v>0.37833333333333335</v>
      </c>
      <c r="N15" s="9">
        <f>AVERAGE('Cost vectors detail'!X16:Y16)</f>
        <v>0.17499999999999999</v>
      </c>
      <c r="O15" s="9">
        <f>AVERAGE('Cost vectors detail'!AG16:AH16)</f>
        <v>0</v>
      </c>
      <c r="P15" s="9">
        <f>AVERAGE('Cost vectors detail'!AI16:AJ16)</f>
        <v>0</v>
      </c>
      <c r="Q15" s="9">
        <f>AVERAGE('Cost vectors detail'!AK16:AL16)</f>
        <v>0.27617211189408497</v>
      </c>
      <c r="R15" s="9">
        <f>AVERAGE('Cost vectors detail'!AM16:AN16)</f>
        <v>0.27617211189408497</v>
      </c>
    </row>
    <row r="16" spans="1:18" x14ac:dyDescent="0.3">
      <c r="A16" t="s">
        <v>425</v>
      </c>
      <c r="B16">
        <v>334</v>
      </c>
      <c r="C16" s="9">
        <f>AVERAGE('Cost vectors detail'!C17:G17)</f>
        <v>1.2E-2</v>
      </c>
      <c r="D16" s="9">
        <f>AVERAGE('Cost vectors detail'!H17:I17)</f>
        <v>3.7499999999999999E-2</v>
      </c>
      <c r="E16" s="9">
        <f>AVERAGE('Cost vectors detail'!J17:N17)</f>
        <v>0.12595999999999999</v>
      </c>
      <c r="F16" s="9">
        <f>AVERAGE('Cost vectors detail'!O17:P17)</f>
        <v>0.1</v>
      </c>
      <c r="G16" s="9">
        <f>'Cost vectors detail'!AE17</f>
        <v>0.14000000000000001</v>
      </c>
      <c r="H16" s="9">
        <f>'Cost vectors detail'!AD17</f>
        <v>0</v>
      </c>
      <c r="I16" s="9">
        <v>0</v>
      </c>
      <c r="J16" s="9">
        <f>'Cost vectors detail'!AF17</f>
        <v>0</v>
      </c>
      <c r="K16" s="9">
        <f>AVERAGE('Cost vectors detail'!Z17:AA17)</f>
        <v>2.5000000000000001E-2</v>
      </c>
      <c r="L16" s="9">
        <f>AVERAGE('Cost vectors detail'!AB17:AC17)</f>
        <v>1.2500000000000001E-2</v>
      </c>
      <c r="M16" s="9">
        <f>AVERAGE('Cost vectors detail'!U17:W17)</f>
        <v>8.3333333333333332E-3</v>
      </c>
      <c r="N16" s="9">
        <f>AVERAGE('Cost vectors detail'!X17:Y17)</f>
        <v>3.7499999999999999E-2</v>
      </c>
      <c r="O16" s="9">
        <f>AVERAGE('Cost vectors detail'!AG17:AH17)</f>
        <v>0</v>
      </c>
      <c r="P16" s="9">
        <f>AVERAGE('Cost vectors detail'!AI17:AJ17)</f>
        <v>0</v>
      </c>
      <c r="Q16" s="9">
        <f>AVERAGE('Cost vectors detail'!AK17:AL17)</f>
        <v>0</v>
      </c>
      <c r="R16" s="9">
        <f>AVERAGE('Cost vectors detail'!AM17:AN17)</f>
        <v>0</v>
      </c>
    </row>
    <row r="17" spans="1:18" x14ac:dyDescent="0.3">
      <c r="A17" t="s">
        <v>541</v>
      </c>
      <c r="B17">
        <v>335</v>
      </c>
      <c r="C17" s="9">
        <f>AVERAGE('Cost vectors detail'!C18:G18)</f>
        <v>0.17280000000000001</v>
      </c>
      <c r="D17" s="9">
        <f>AVERAGE('Cost vectors detail'!H18:I18)</f>
        <v>3.7499999999999999E-2</v>
      </c>
      <c r="E17" s="9">
        <f>AVERAGE('Cost vectors detail'!J18:N18)</f>
        <v>0.15438000000000002</v>
      </c>
      <c r="F17" s="9">
        <f>AVERAGE('Cost vectors detail'!O18:P18)</f>
        <v>0.1</v>
      </c>
      <c r="G17" s="9">
        <f>'Cost vectors detail'!AE18</f>
        <v>0</v>
      </c>
      <c r="H17" s="9">
        <f>'Cost vectors detail'!AD18</f>
        <v>0</v>
      </c>
      <c r="I17" s="9">
        <v>0</v>
      </c>
      <c r="J17" s="9">
        <f>'Cost vectors detail'!AF18</f>
        <v>0</v>
      </c>
      <c r="K17" s="9">
        <f>AVERAGE('Cost vectors detail'!Z18:AA18)</f>
        <v>2.5000000000000001E-2</v>
      </c>
      <c r="L17" s="9">
        <f>AVERAGE('Cost vectors detail'!AB18:AC18)</f>
        <v>1.2500000000000001E-2</v>
      </c>
      <c r="M17" s="9">
        <f>AVERAGE('Cost vectors detail'!U18:W18)</f>
        <v>3.5000000000000003E-2</v>
      </c>
      <c r="N17" s="9">
        <f>AVERAGE('Cost vectors detail'!X18:Y18)</f>
        <v>3.7499999999999999E-2</v>
      </c>
      <c r="O17" s="9">
        <f>AVERAGE('Cost vectors detail'!AG18:AH18)</f>
        <v>0.82226817042606504</v>
      </c>
      <c r="P17" s="9">
        <f>AVERAGE('Cost vectors detail'!AI18:AJ18)</f>
        <v>0.82226817042606504</v>
      </c>
      <c r="Q17" s="9">
        <f>AVERAGE('Cost vectors detail'!AK18:AL18)</f>
        <v>0</v>
      </c>
      <c r="R17" s="9">
        <f>AVERAGE('Cost vectors detail'!AM18:AN18)</f>
        <v>0</v>
      </c>
    </row>
    <row r="18" spans="1:18" x14ac:dyDescent="0.3">
      <c r="A18" t="s">
        <v>69</v>
      </c>
      <c r="B18">
        <v>42</v>
      </c>
      <c r="C18" s="9">
        <f>AVERAGE('Cost vectors detail'!C19:G19)</f>
        <v>0</v>
      </c>
      <c r="D18" s="9">
        <f>AVERAGE('Cost vectors detail'!H19:I19)</f>
        <v>0</v>
      </c>
      <c r="E18" s="9">
        <f>AVERAGE('Cost vectors detail'!J19:N19)</f>
        <v>0</v>
      </c>
      <c r="F18" s="9">
        <f>AVERAGE('Cost vectors detail'!O19:P19)</f>
        <v>0</v>
      </c>
      <c r="G18" s="9">
        <f>'Cost vectors detail'!AE19</f>
        <v>0</v>
      </c>
      <c r="H18" s="9">
        <f>'Cost vectors detail'!AD19</f>
        <v>0</v>
      </c>
      <c r="I18" s="9">
        <v>0</v>
      </c>
      <c r="J18" s="9">
        <f>'Cost vectors detail'!AF19</f>
        <v>0</v>
      </c>
      <c r="K18" s="9">
        <f>AVERAGE('Cost vectors detail'!Z19:AA19)</f>
        <v>0</v>
      </c>
      <c r="L18" s="9">
        <f>AVERAGE('Cost vectors detail'!AB19:AC19)</f>
        <v>0.15</v>
      </c>
      <c r="M18" s="9">
        <f>AVERAGE('Cost vectors detail'!U19:W19)</f>
        <v>0</v>
      </c>
      <c r="N18" s="9">
        <f>AVERAGE('Cost vectors detail'!X19:Y19)</f>
        <v>0</v>
      </c>
      <c r="O18" s="9">
        <f>AVERAGE('Cost vectors detail'!AG19:AH19)</f>
        <v>0</v>
      </c>
      <c r="P18" s="9">
        <f>AVERAGE('Cost vectors detail'!AI19:AJ19)</f>
        <v>0</v>
      </c>
      <c r="Q18" s="9">
        <f>AVERAGE('Cost vectors detail'!AK19:AL19)</f>
        <v>0</v>
      </c>
      <c r="R18" s="9">
        <f>AVERAGE('Cost vectors detail'!AM19:AN19)</f>
        <v>0</v>
      </c>
    </row>
    <row r="19" spans="1:18" x14ac:dyDescent="0.3">
      <c r="A19" t="s">
        <v>3</v>
      </c>
      <c r="B19">
        <v>482</v>
      </c>
      <c r="C19" s="9">
        <f>AVERAGE('Cost vectors detail'!C20:G20)</f>
        <v>1E-3</v>
      </c>
      <c r="D19" s="9">
        <f>AVERAGE('Cost vectors detail'!H20:I20)</f>
        <v>2.5000000000000001E-3</v>
      </c>
      <c r="E19" s="9">
        <f>AVERAGE('Cost vectors detail'!J20:N20)</f>
        <v>5.0000000000000001E-4</v>
      </c>
      <c r="F19" s="9">
        <f>AVERAGE('Cost vectors detail'!O20:P20)</f>
        <v>0</v>
      </c>
      <c r="G19" s="9">
        <f>'Cost vectors detail'!AE20</f>
        <v>0</v>
      </c>
      <c r="H19" s="9">
        <f>'Cost vectors detail'!AD20</f>
        <v>0</v>
      </c>
      <c r="I19" s="9">
        <v>0</v>
      </c>
      <c r="J19" s="9">
        <f>'Cost vectors detail'!AF20</f>
        <v>0</v>
      </c>
      <c r="K19" s="9">
        <f>AVERAGE('Cost vectors detail'!Z20:AA20)</f>
        <v>1.25E-3</v>
      </c>
      <c r="L19" s="9">
        <f>AVERAGE('Cost vectors detail'!AB20:AC20)</f>
        <v>0.11</v>
      </c>
      <c r="M19" s="9">
        <f>AVERAGE('Cost vectors detail'!U20:W20)</f>
        <v>0</v>
      </c>
      <c r="N19" s="9">
        <f>AVERAGE('Cost vectors detail'!X20:Y20)</f>
        <v>0</v>
      </c>
      <c r="O19" s="9">
        <f>AVERAGE('Cost vectors detail'!AG20:AH20)</f>
        <v>0</v>
      </c>
      <c r="P19" s="9">
        <f>AVERAGE('Cost vectors detail'!AI20:AJ20)</f>
        <v>0</v>
      </c>
      <c r="Q19" s="9">
        <f>AVERAGE('Cost vectors detail'!AK20:AL20)</f>
        <v>0</v>
      </c>
      <c r="R19" s="9">
        <f>AVERAGE('Cost vectors detail'!AM20:AN20)</f>
        <v>0</v>
      </c>
    </row>
    <row r="20" spans="1:18" x14ac:dyDescent="0.3">
      <c r="A20" t="s">
        <v>14</v>
      </c>
      <c r="B20">
        <v>484</v>
      </c>
      <c r="C20" s="9">
        <f>AVERAGE('Cost vectors detail'!C21:G21)</f>
        <v>6.9999999999999993E-3</v>
      </c>
      <c r="D20" s="9">
        <f>AVERAGE('Cost vectors detail'!H21:I21)</f>
        <v>2.5000000000000001E-3</v>
      </c>
      <c r="E20" s="9">
        <f>AVERAGE('Cost vectors detail'!J21:N21)</f>
        <v>5.0000000000000001E-4</v>
      </c>
      <c r="F20" s="9">
        <f>AVERAGE('Cost vectors detail'!O21:P21)</f>
        <v>0</v>
      </c>
      <c r="G20" s="9">
        <f>'Cost vectors detail'!AE21</f>
        <v>0</v>
      </c>
      <c r="H20" s="9">
        <f>'Cost vectors detail'!AD21</f>
        <v>0</v>
      </c>
      <c r="I20" s="9">
        <v>0</v>
      </c>
      <c r="J20" s="9">
        <f>'Cost vectors detail'!AF21</f>
        <v>0</v>
      </c>
      <c r="K20" s="9">
        <f>AVERAGE('Cost vectors detail'!Z21:AA21)</f>
        <v>1.25E-3</v>
      </c>
      <c r="L20" s="9">
        <f>AVERAGE('Cost vectors detail'!AB21:AC21)</f>
        <v>0.125</v>
      </c>
      <c r="M20" s="9">
        <f>AVERAGE('Cost vectors detail'!U21:W21)</f>
        <v>0</v>
      </c>
      <c r="N20" s="9">
        <f>AVERAGE('Cost vectors detail'!X21:Y21)</f>
        <v>0</v>
      </c>
      <c r="O20" s="9">
        <f>AVERAGE('Cost vectors detail'!AG21:AH21)</f>
        <v>0</v>
      </c>
      <c r="P20" s="9">
        <f>AVERAGE('Cost vectors detail'!AI21:AJ21)</f>
        <v>0</v>
      </c>
      <c r="Q20" s="9">
        <f>AVERAGE('Cost vectors detail'!AK21:AL21)</f>
        <v>0</v>
      </c>
      <c r="R20" s="9">
        <f>AVERAGE('Cost vectors detail'!AM21:AN21)</f>
        <v>0</v>
      </c>
    </row>
    <row r="21" spans="1:18" x14ac:dyDescent="0.3">
      <c r="A21" t="s">
        <v>5</v>
      </c>
      <c r="B21">
        <f>VLOOKUP(A21, 'code names'!A:B, 2, FALSE)</f>
        <v>486</v>
      </c>
      <c r="C21" s="9">
        <f>AVERAGE('Cost vectors detail'!C22:G22)</f>
        <v>0</v>
      </c>
      <c r="D21" s="9">
        <f>AVERAGE('Cost vectors detail'!H22:I22)</f>
        <v>0</v>
      </c>
      <c r="E21" s="9">
        <f>AVERAGE('Cost vectors detail'!J22:N22)</f>
        <v>0</v>
      </c>
      <c r="F21" s="9">
        <f>AVERAGE('Cost vectors detail'!O22:P22)</f>
        <v>0</v>
      </c>
      <c r="G21" s="9">
        <f>'Cost vectors detail'!AE22</f>
        <v>0</v>
      </c>
      <c r="H21" s="9">
        <f>'Cost vectors detail'!AD22</f>
        <v>0.25</v>
      </c>
      <c r="I21" s="9">
        <v>0</v>
      </c>
      <c r="J21" s="9">
        <f>'Cost vectors detail'!AF22</f>
        <v>0</v>
      </c>
      <c r="K21" s="9">
        <f>AVERAGE('Cost vectors detail'!Z22:AA22)</f>
        <v>0</v>
      </c>
      <c r="L21" s="9">
        <f>AVERAGE('Cost vectors detail'!AB22:AC22)</f>
        <v>0</v>
      </c>
      <c r="M21" s="9">
        <f>AVERAGE('Cost vectors detail'!U22:W22)</f>
        <v>0</v>
      </c>
      <c r="N21" s="9">
        <f>AVERAGE('Cost vectors detail'!X22:Y22)</f>
        <v>0</v>
      </c>
      <c r="O21" s="9">
        <f>AVERAGE('Cost vectors detail'!AG22:AH22)</f>
        <v>0</v>
      </c>
      <c r="P21" s="9">
        <f>AVERAGE('Cost vectors detail'!AI22:AJ22)</f>
        <v>0</v>
      </c>
      <c r="Q21" s="9">
        <f>AVERAGE('Cost vectors detail'!AK22:AL22)</f>
        <v>0</v>
      </c>
      <c r="R21" s="9">
        <f>AVERAGE('Cost vectors detail'!AM22:AN22)</f>
        <v>0</v>
      </c>
    </row>
    <row r="22" spans="1:18" x14ac:dyDescent="0.3">
      <c r="A22" t="s">
        <v>414</v>
      </c>
      <c r="B22" t="s">
        <v>90</v>
      </c>
      <c r="C22" s="9">
        <f>AVERAGE('Cost vectors detail'!C23:G23)</f>
        <v>0.01</v>
      </c>
      <c r="D22" s="9">
        <f>AVERAGE('Cost vectors detail'!H23:I23)</f>
        <v>0.15</v>
      </c>
      <c r="E22" s="9">
        <f>AVERAGE('Cost vectors detail'!J23:N23)</f>
        <v>4.0000000000000001E-3</v>
      </c>
      <c r="F22" s="9">
        <f>AVERAGE('Cost vectors detail'!O23:P23)</f>
        <v>0.1</v>
      </c>
      <c r="G22" s="9">
        <f>'Cost vectors detail'!AE23</f>
        <v>0</v>
      </c>
      <c r="H22" s="9">
        <f>'Cost vectors detail'!AD23</f>
        <v>0</v>
      </c>
      <c r="I22" s="9">
        <v>0</v>
      </c>
      <c r="J22" s="9">
        <f>'Cost vectors detail'!AF23</f>
        <v>0</v>
      </c>
      <c r="K22" s="9">
        <f>AVERAGE('Cost vectors detail'!Z23:AA23)</f>
        <v>0.02</v>
      </c>
      <c r="L22" s="9">
        <f>AVERAGE('Cost vectors detail'!AB23:AC23)</f>
        <v>0</v>
      </c>
      <c r="M22" s="9">
        <f>AVERAGE('Cost vectors detail'!U23:W23)</f>
        <v>2.1666666666666667E-2</v>
      </c>
      <c r="N22" s="9">
        <f>AVERAGE('Cost vectors detail'!X23:Y23)</f>
        <v>0.15</v>
      </c>
      <c r="O22" s="9">
        <f>AVERAGE('Cost vectors detail'!AG23:AH23)</f>
        <v>0</v>
      </c>
      <c r="P22" s="9">
        <f>AVERAGE('Cost vectors detail'!AI23:AJ23)</f>
        <v>0</v>
      </c>
      <c r="Q22" s="9">
        <f>AVERAGE('Cost vectors detail'!AK23:AL23)</f>
        <v>0</v>
      </c>
      <c r="R22" s="9">
        <f>AVERAGE('Cost vectors detail'!AM23:AN23)</f>
        <v>0</v>
      </c>
    </row>
    <row r="23" spans="1:18" x14ac:dyDescent="0.3">
      <c r="A23" t="s">
        <v>85</v>
      </c>
      <c r="B23" t="s">
        <v>84</v>
      </c>
      <c r="C23" s="9">
        <f>AVERAGE('Cost vectors detail'!C24:G24)</f>
        <v>1E-3</v>
      </c>
      <c r="D23" s="9">
        <f>AVERAGE('Cost vectors detail'!H24:I24)</f>
        <v>8.5000000000000006E-2</v>
      </c>
      <c r="E23" s="9">
        <f>AVERAGE('Cost vectors detail'!J24:N24)</f>
        <v>1E-3</v>
      </c>
      <c r="F23" s="9">
        <f>AVERAGE('Cost vectors detail'!O24:P24)</f>
        <v>0.25</v>
      </c>
      <c r="G23" s="9">
        <f>'Cost vectors detail'!AE24</f>
        <v>0</v>
      </c>
      <c r="H23" s="9">
        <f>'Cost vectors detail'!AD24</f>
        <v>0</v>
      </c>
      <c r="I23" s="9">
        <v>0</v>
      </c>
      <c r="J23" s="9">
        <f>'Cost vectors detail'!AF24</f>
        <v>0</v>
      </c>
      <c r="K23" s="9">
        <f>AVERAGE('Cost vectors detail'!Z24:AA24)</f>
        <v>2.5000000000000001E-3</v>
      </c>
      <c r="L23" s="9">
        <f>AVERAGE('Cost vectors detail'!AB24:AC24)</f>
        <v>0.05</v>
      </c>
      <c r="M23" s="9">
        <f>AVERAGE('Cost vectors detail'!U24:W24)</f>
        <v>5.0000000000000001E-3</v>
      </c>
      <c r="N23" s="9">
        <f>AVERAGE('Cost vectors detail'!X24:Y24)</f>
        <v>0.1</v>
      </c>
      <c r="O23" s="9">
        <f>AVERAGE('Cost vectors detail'!AG24:AH24)</f>
        <v>0</v>
      </c>
      <c r="P23" s="9">
        <f>AVERAGE('Cost vectors detail'!AI24:AJ24)</f>
        <v>0</v>
      </c>
      <c r="Q23" s="9">
        <f>AVERAGE('Cost vectors detail'!AK24:AL24)</f>
        <v>0</v>
      </c>
      <c r="R23" s="9">
        <f>AVERAGE('Cost vectors detail'!AM24:AN24)</f>
        <v>0</v>
      </c>
    </row>
    <row r="24" spans="1:18" x14ac:dyDescent="0.3">
      <c r="A24" t="s">
        <v>15</v>
      </c>
      <c r="B24">
        <f>VLOOKUP(A24, 'code names'!A:B, 2, FALSE)</f>
        <v>524</v>
      </c>
      <c r="C24" s="9">
        <f>AVERAGE('Cost vectors detail'!C25:G25)</f>
        <v>6.0000000000000001E-3</v>
      </c>
      <c r="D24" s="9">
        <f>AVERAGE('Cost vectors detail'!H25:I25)</f>
        <v>0</v>
      </c>
      <c r="E24" s="9">
        <f>AVERAGE('Cost vectors detail'!J25:N25)</f>
        <v>0</v>
      </c>
      <c r="F24" s="9">
        <f>AVERAGE('Cost vectors detail'!O25:P25)</f>
        <v>0</v>
      </c>
      <c r="G24" s="9">
        <f>'Cost vectors detail'!AE25</f>
        <v>0</v>
      </c>
      <c r="H24" s="9">
        <f>'Cost vectors detail'!AD25</f>
        <v>0</v>
      </c>
      <c r="I24" s="9">
        <v>0</v>
      </c>
      <c r="J24" s="9">
        <f>'Cost vectors detail'!AF25</f>
        <v>0</v>
      </c>
      <c r="K24" s="9">
        <f>AVERAGE('Cost vectors detail'!Z25:AA25)</f>
        <v>0</v>
      </c>
      <c r="L24" s="9">
        <f>AVERAGE('Cost vectors detail'!AB25:AC25)</f>
        <v>0</v>
      </c>
      <c r="M24" s="9">
        <f>AVERAGE('Cost vectors detail'!U25:W25)</f>
        <v>0</v>
      </c>
      <c r="N24" s="9">
        <f>AVERAGE('Cost vectors detail'!X25:Y25)</f>
        <v>0</v>
      </c>
      <c r="O24" s="9">
        <f>AVERAGE('Cost vectors detail'!AG25:AH25)</f>
        <v>0</v>
      </c>
      <c r="P24" s="9">
        <f>AVERAGE('Cost vectors detail'!AI25:AJ25)</f>
        <v>0</v>
      </c>
      <c r="Q24" s="9">
        <f>AVERAGE('Cost vectors detail'!AK25:AL25)</f>
        <v>0</v>
      </c>
      <c r="R24" s="9">
        <f>AVERAGE('Cost vectors detail'!AM25:AN25)</f>
        <v>0</v>
      </c>
    </row>
    <row r="25" spans="1:18" x14ac:dyDescent="0.3">
      <c r="A25" t="s">
        <v>16</v>
      </c>
      <c r="B25" t="str">
        <f>VLOOKUP(A25, 'code names'!A:B, 2, FALSE)</f>
        <v>5412OP</v>
      </c>
      <c r="C25" s="9">
        <f>AVERAGE('Cost vectors detail'!C26:G26)</f>
        <v>4.3999999999999997E-2</v>
      </c>
      <c r="D25" s="9">
        <f>AVERAGE('Cost vectors detail'!H26:I26)</f>
        <v>0.125</v>
      </c>
      <c r="E25" s="9">
        <f>AVERAGE('Cost vectors detail'!J26:N26)</f>
        <v>0.10277999999999998</v>
      </c>
      <c r="F25" s="9">
        <f>AVERAGE('Cost vectors detail'!O26:P26)</f>
        <v>0.125</v>
      </c>
      <c r="G25" s="9">
        <f>'Cost vectors detail'!AE26</f>
        <v>0</v>
      </c>
      <c r="H25" s="9">
        <f>'Cost vectors detail'!AD26</f>
        <v>0</v>
      </c>
      <c r="I25" s="9">
        <v>0</v>
      </c>
      <c r="J25" s="9">
        <f>'Cost vectors detail'!AF26</f>
        <v>0</v>
      </c>
      <c r="K25" s="9">
        <f>AVERAGE('Cost vectors detail'!Z26:AA26)</f>
        <v>0</v>
      </c>
      <c r="L25" s="9">
        <f>AVERAGE('Cost vectors detail'!AB26:AC26)</f>
        <v>0.02</v>
      </c>
      <c r="M25" s="9">
        <f>AVERAGE('Cost vectors detail'!U26:W26)</f>
        <v>2.3333333333333334E-2</v>
      </c>
      <c r="N25" s="9">
        <f>AVERAGE('Cost vectors detail'!X26:Y26)</f>
        <v>0.2</v>
      </c>
      <c r="O25" s="9">
        <f>AVERAGE('Cost vectors detail'!AG26:AH26)</f>
        <v>5.2593984962406012E-2</v>
      </c>
      <c r="P25" s="9">
        <f>AVERAGE('Cost vectors detail'!AI26:AJ26)</f>
        <v>5.2593984962406012E-2</v>
      </c>
      <c r="Q25" s="9">
        <f>AVERAGE('Cost vectors detail'!AK26:AL26)</f>
        <v>0.14767798419816358</v>
      </c>
      <c r="R25" s="9">
        <f>AVERAGE('Cost vectors detail'!AM26:AN26)</f>
        <v>0.14767798419816358</v>
      </c>
    </row>
    <row r="26" spans="1:18" x14ac:dyDescent="0.3">
      <c r="A26" t="s">
        <v>17</v>
      </c>
      <c r="B26">
        <v>55</v>
      </c>
      <c r="C26" s="9">
        <f>AVERAGE('Cost vectors detail'!C27:G27)</f>
        <v>7.000000000000001E-3</v>
      </c>
      <c r="D26" s="9">
        <f>AVERAGE('Cost vectors detail'!H27:I27)</f>
        <v>0</v>
      </c>
      <c r="E26" s="9">
        <f>AVERAGE('Cost vectors detail'!J27:N27)</f>
        <v>1.5000000000000003E-2</v>
      </c>
      <c r="F26" s="9">
        <f>AVERAGE('Cost vectors detail'!O27:P27)</f>
        <v>0</v>
      </c>
      <c r="G26" s="9">
        <f>'Cost vectors detail'!AE27</f>
        <v>0</v>
      </c>
      <c r="H26" s="9">
        <f>'Cost vectors detail'!AD27</f>
        <v>0</v>
      </c>
      <c r="I26" s="9">
        <v>0</v>
      </c>
      <c r="J26" s="9">
        <f>'Cost vectors detail'!AF27</f>
        <v>0</v>
      </c>
      <c r="K26" s="9">
        <f>AVERAGE('Cost vectors detail'!Z27:AA27)</f>
        <v>0</v>
      </c>
      <c r="L26" s="9">
        <f>AVERAGE('Cost vectors detail'!AB27:AC27)</f>
        <v>0</v>
      </c>
      <c r="M26" s="9">
        <f>AVERAGE('Cost vectors detail'!U27:W27)</f>
        <v>2.3333333333333334E-2</v>
      </c>
      <c r="N26" s="9">
        <f>AVERAGE('Cost vectors detail'!X27:Y27)</f>
        <v>0</v>
      </c>
      <c r="O26" s="9">
        <f>AVERAGE('Cost vectors detail'!AG27:AH27)</f>
        <v>3.7593984962406013E-2</v>
      </c>
      <c r="P26" s="9">
        <f>AVERAGE('Cost vectors detail'!AI27:AJ27)</f>
        <v>3.7593984962406013E-2</v>
      </c>
      <c r="Q26" s="9">
        <f>AVERAGE('Cost vectors detail'!AK27:AL27)</f>
        <v>0.14767798419816358</v>
      </c>
      <c r="R26" s="9">
        <f>AVERAGE('Cost vectors detail'!AM27:AN27)</f>
        <v>0.14767798419816358</v>
      </c>
    </row>
    <row r="27" spans="1:18" x14ac:dyDescent="0.3">
      <c r="A27" t="s">
        <v>107</v>
      </c>
      <c r="B27">
        <v>721</v>
      </c>
      <c r="C27" s="9">
        <f>AVERAGE('Cost vectors detail'!C28:G28)</f>
        <v>5.0000000000000001E-4</v>
      </c>
      <c r="D27" s="9">
        <f>AVERAGE('Cost vectors detail'!H28:I28)</f>
        <v>0</v>
      </c>
      <c r="E27" s="9">
        <f>AVERAGE('Cost vectors detail'!J28:N28)</f>
        <v>0</v>
      </c>
      <c r="F27" s="9">
        <f>AVERAGE('Cost vectors detail'!O28:P28)</f>
        <v>0</v>
      </c>
      <c r="G27" s="9">
        <f>'Cost vectors detail'!AE28</f>
        <v>0</v>
      </c>
      <c r="H27" s="9">
        <f>'Cost vectors detail'!AD28</f>
        <v>0</v>
      </c>
      <c r="I27" s="9">
        <v>0</v>
      </c>
      <c r="J27" s="9">
        <f>'Cost vectors detail'!AF28</f>
        <v>0</v>
      </c>
      <c r="K27" s="9">
        <f>AVERAGE('Cost vectors detail'!Z28:AA28)</f>
        <v>0</v>
      </c>
      <c r="L27" s="9">
        <f>AVERAGE('Cost vectors detail'!AB28:AC28)</f>
        <v>0</v>
      </c>
      <c r="M27" s="9">
        <f>AVERAGE('Cost vectors detail'!U28:W28)</f>
        <v>0</v>
      </c>
      <c r="N27" s="9">
        <f>AVERAGE('Cost vectors detail'!X28:Y28)</f>
        <v>0</v>
      </c>
      <c r="O27" s="9">
        <f>AVERAGE('Cost vectors detail'!AG28:AH28)</f>
        <v>0</v>
      </c>
      <c r="P27" s="9">
        <f>AVERAGE('Cost vectors detail'!AI28:AJ28)</f>
        <v>0</v>
      </c>
      <c r="Q27" s="9">
        <f>AVERAGE('Cost vectors detail'!AK28:AL28)</f>
        <v>0</v>
      </c>
      <c r="R27" s="9">
        <f>AVERAGE('Cost vectors detail'!AM28:AN28)</f>
        <v>0</v>
      </c>
    </row>
    <row r="28" spans="1:18" x14ac:dyDescent="0.3">
      <c r="A28" t="s">
        <v>108</v>
      </c>
      <c r="B28">
        <v>722</v>
      </c>
      <c r="C28" s="9">
        <f>AVERAGE('Cost vectors detail'!C29:G29)</f>
        <v>5.0000000000000001E-4</v>
      </c>
      <c r="D28" s="9">
        <f>AVERAGE('Cost vectors detail'!H29:I29)</f>
        <v>0</v>
      </c>
      <c r="E28" s="9">
        <f>AVERAGE('Cost vectors detail'!J29:N29)</f>
        <v>0</v>
      </c>
      <c r="F28" s="9">
        <f>AVERAGE('Cost vectors detail'!O29:P29)</f>
        <v>0</v>
      </c>
      <c r="G28" s="9">
        <f>'Cost vectors detail'!AE29</f>
        <v>0</v>
      </c>
      <c r="H28" s="9">
        <f>'Cost vectors detail'!AD29</f>
        <v>0</v>
      </c>
      <c r="I28" s="9">
        <v>0</v>
      </c>
      <c r="J28" s="9">
        <f>'Cost vectors detail'!AF29</f>
        <v>0</v>
      </c>
      <c r="K28" s="9">
        <f>AVERAGE('Cost vectors detail'!Z29:AA29)</f>
        <v>0</v>
      </c>
      <c r="L28" s="9">
        <f>AVERAGE('Cost vectors detail'!AB29:AC29)</f>
        <v>0</v>
      </c>
      <c r="M28" s="9">
        <f>AVERAGE('Cost vectors detail'!U29:W29)</f>
        <v>0</v>
      </c>
      <c r="N28" s="9">
        <f>AVERAGE('Cost vectors detail'!X29:Y29)</f>
        <v>0</v>
      </c>
      <c r="O28" s="9">
        <f>AVERAGE('Cost vectors detail'!AG29:AH29)</f>
        <v>0</v>
      </c>
      <c r="P28" s="9">
        <f>AVERAGE('Cost vectors detail'!AI29:AJ29)</f>
        <v>0</v>
      </c>
      <c r="Q28" s="9">
        <f>AVERAGE('Cost vectors detail'!AK29:AL29)</f>
        <v>0</v>
      </c>
      <c r="R28" s="9">
        <f>AVERAGE('Cost vectors detail'!AM29:AN29)</f>
        <v>0</v>
      </c>
    </row>
    <row r="29" spans="1:18" x14ac:dyDescent="0.3">
      <c r="C29" s="12">
        <f>SUM(C3:C28)</f>
        <v>1</v>
      </c>
      <c r="D29" s="12">
        <f t="shared" ref="D29:F29" si="0">SUM(D3:D28)</f>
        <v>0.99999999999999989</v>
      </c>
      <c r="E29" s="12">
        <f t="shared" si="0"/>
        <v>0.99999999999999989</v>
      </c>
      <c r="F29" s="12">
        <f t="shared" si="0"/>
        <v>1</v>
      </c>
      <c r="G29" s="12">
        <f t="shared" ref="G29" si="1">SUM(G3:G28)</f>
        <v>1</v>
      </c>
      <c r="H29" s="12">
        <f t="shared" ref="H29" si="2">SUM(H3:H28)</f>
        <v>1</v>
      </c>
      <c r="I29" s="12">
        <f t="shared" ref="I29" si="3">SUM(I3:I28)</f>
        <v>0</v>
      </c>
      <c r="J29" s="12">
        <f>SUM(J3:J28)</f>
        <v>1</v>
      </c>
      <c r="K29" s="12">
        <f t="shared" ref="K29" si="4">SUM(K3:K28)</f>
        <v>1</v>
      </c>
      <c r="L29" s="12">
        <f t="shared" ref="L29" si="5">SUM(L3:L28)</f>
        <v>0.99999999999999989</v>
      </c>
      <c r="M29" s="12">
        <f t="shared" ref="M29" si="6">SUM(M3:M28)</f>
        <v>0.99999999999999989</v>
      </c>
      <c r="N29" s="12">
        <f t="shared" ref="N29:R29" si="7">SUM(N3:N28)</f>
        <v>1</v>
      </c>
      <c r="O29" s="12">
        <f t="shared" si="7"/>
        <v>0.99999999999999978</v>
      </c>
      <c r="P29" s="12">
        <f t="shared" si="7"/>
        <v>0.99999999999999978</v>
      </c>
      <c r="Q29" s="12">
        <f t="shared" si="7"/>
        <v>1</v>
      </c>
      <c r="R29" s="12">
        <f t="shared" si="7"/>
        <v>1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17BDF3-A3E0-4C3D-AE55-7DB059D057A0}">
  <dimension ref="A1:AU32"/>
  <sheetViews>
    <sheetView zoomScale="85" zoomScaleNormal="85" workbookViewId="0">
      <pane xSplit="2" ySplit="1" topLeftCell="X2" activePane="bottomRight" state="frozen"/>
      <selection pane="topRight" activeCell="C1" sqref="C1"/>
      <selection pane="bottomLeft" activeCell="A2" sqref="A2"/>
      <selection pane="bottomRight" activeCell="AO1" sqref="AO1"/>
    </sheetView>
  </sheetViews>
  <sheetFormatPr defaultRowHeight="14.4" x14ac:dyDescent="0.3"/>
  <cols>
    <col min="1" max="1" width="28.44140625" customWidth="1"/>
  </cols>
  <sheetData>
    <row r="1" spans="1:47" x14ac:dyDescent="0.3">
      <c r="C1" t="s">
        <v>426</v>
      </c>
      <c r="D1" t="s">
        <v>427</v>
      </c>
      <c r="E1" t="s">
        <v>428</v>
      </c>
      <c r="F1" t="s">
        <v>429</v>
      </c>
      <c r="G1" t="s">
        <v>430</v>
      </c>
      <c r="H1" t="s">
        <v>426</v>
      </c>
      <c r="I1" t="s">
        <v>427</v>
      </c>
      <c r="J1" t="s">
        <v>426</v>
      </c>
      <c r="K1" t="s">
        <v>427</v>
      </c>
      <c r="L1" t="s">
        <v>430</v>
      </c>
      <c r="M1" t="s">
        <v>429</v>
      </c>
      <c r="N1" t="s">
        <v>431</v>
      </c>
      <c r="O1" t="s">
        <v>426</v>
      </c>
      <c r="P1" t="s">
        <v>427</v>
      </c>
      <c r="Q1" t="s">
        <v>426</v>
      </c>
      <c r="R1" t="s">
        <v>427</v>
      </c>
      <c r="S1" t="s">
        <v>426</v>
      </c>
      <c r="T1" t="s">
        <v>427</v>
      </c>
      <c r="U1" t="s">
        <v>426</v>
      </c>
      <c r="V1" t="s">
        <v>427</v>
      </c>
      <c r="W1" t="s">
        <v>432</v>
      </c>
      <c r="X1" t="s">
        <v>426</v>
      </c>
      <c r="Y1" t="s">
        <v>427</v>
      </c>
      <c r="Z1" t="s">
        <v>426</v>
      </c>
      <c r="AA1" t="s">
        <v>427</v>
      </c>
      <c r="AB1" t="s">
        <v>426</v>
      </c>
      <c r="AC1" t="s">
        <v>427</v>
      </c>
      <c r="AD1" t="s">
        <v>434</v>
      </c>
      <c r="AE1" t="s">
        <v>427</v>
      </c>
      <c r="AF1" t="s">
        <v>434</v>
      </c>
      <c r="AG1" t="s">
        <v>437</v>
      </c>
      <c r="AH1" t="s">
        <v>439</v>
      </c>
      <c r="AI1" t="s">
        <v>437</v>
      </c>
      <c r="AJ1" t="s">
        <v>439</v>
      </c>
      <c r="AK1" t="s">
        <v>440</v>
      </c>
      <c r="AL1" t="s">
        <v>439</v>
      </c>
      <c r="AM1" t="s">
        <v>440</v>
      </c>
      <c r="AN1" t="s">
        <v>439</v>
      </c>
      <c r="AO1" t="s">
        <v>573</v>
      </c>
    </row>
    <row r="2" spans="1:47" x14ac:dyDescent="0.3">
      <c r="C2" t="s">
        <v>419</v>
      </c>
      <c r="J2" t="s">
        <v>422</v>
      </c>
      <c r="Q2" t="s">
        <v>355</v>
      </c>
      <c r="U2" t="s">
        <v>46</v>
      </c>
      <c r="Z2" t="s">
        <v>358</v>
      </c>
      <c r="AD2" t="s">
        <v>433</v>
      </c>
      <c r="AF2" t="s">
        <v>25</v>
      </c>
      <c r="AG2" t="s">
        <v>394</v>
      </c>
      <c r="AK2" t="s">
        <v>438</v>
      </c>
      <c r="AO2" t="s">
        <v>572</v>
      </c>
    </row>
    <row r="3" spans="1:47" x14ac:dyDescent="0.3">
      <c r="C3" t="s">
        <v>420</v>
      </c>
      <c r="D3" t="s">
        <v>420</v>
      </c>
      <c r="E3" t="s">
        <v>420</v>
      </c>
      <c r="F3" t="s">
        <v>420</v>
      </c>
      <c r="G3" t="s">
        <v>420</v>
      </c>
      <c r="H3" t="s">
        <v>421</v>
      </c>
      <c r="I3" t="s">
        <v>421</v>
      </c>
      <c r="J3" t="s">
        <v>420</v>
      </c>
      <c r="K3" t="s">
        <v>420</v>
      </c>
      <c r="L3" t="s">
        <v>420</v>
      </c>
      <c r="M3" t="s">
        <v>420</v>
      </c>
      <c r="N3" t="s">
        <v>420</v>
      </c>
      <c r="O3" t="s">
        <v>421</v>
      </c>
      <c r="P3" t="s">
        <v>421</v>
      </c>
      <c r="Q3" t="s">
        <v>420</v>
      </c>
      <c r="R3" t="s">
        <v>420</v>
      </c>
      <c r="S3" t="s">
        <v>421</v>
      </c>
      <c r="T3" t="s">
        <v>421</v>
      </c>
      <c r="U3" t="s">
        <v>420</v>
      </c>
      <c r="V3" t="s">
        <v>420</v>
      </c>
      <c r="W3" t="s">
        <v>420</v>
      </c>
      <c r="X3" t="s">
        <v>421</v>
      </c>
      <c r="Y3" t="s">
        <v>421</v>
      </c>
      <c r="Z3" t="s">
        <v>420</v>
      </c>
      <c r="AA3" t="s">
        <v>420</v>
      </c>
      <c r="AB3" t="s">
        <v>421</v>
      </c>
      <c r="AC3" t="s">
        <v>421</v>
      </c>
      <c r="AD3" t="s">
        <v>421</v>
      </c>
      <c r="AE3" t="s">
        <v>420</v>
      </c>
      <c r="AF3" t="s">
        <v>421</v>
      </c>
      <c r="AG3" t="s">
        <v>420</v>
      </c>
      <c r="AH3" t="s">
        <v>420</v>
      </c>
      <c r="AI3" t="s">
        <v>421</v>
      </c>
      <c r="AJ3" t="s">
        <v>421</v>
      </c>
      <c r="AK3" t="s">
        <v>420</v>
      </c>
      <c r="AL3" t="s">
        <v>420</v>
      </c>
      <c r="AM3" t="s">
        <v>421</v>
      </c>
      <c r="AN3" t="s">
        <v>421</v>
      </c>
      <c r="AO3" t="s">
        <v>420</v>
      </c>
    </row>
    <row r="4" spans="1:47" x14ac:dyDescent="0.3">
      <c r="A4" t="s">
        <v>7</v>
      </c>
      <c r="B4" t="str">
        <f>VLOOKUP(A4, 'code names'!A:B, 2, FALSE)</f>
        <v>111CA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0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  <c r="R4">
        <v>0</v>
      </c>
      <c r="S4">
        <v>0</v>
      </c>
      <c r="T4">
        <v>0</v>
      </c>
      <c r="U4">
        <v>0</v>
      </c>
      <c r="V4">
        <v>0</v>
      </c>
      <c r="W4">
        <v>0</v>
      </c>
      <c r="X4">
        <v>0</v>
      </c>
      <c r="Y4">
        <v>0</v>
      </c>
      <c r="Z4">
        <v>0</v>
      </c>
      <c r="AA4">
        <v>0</v>
      </c>
      <c r="AB4">
        <v>0</v>
      </c>
      <c r="AC4">
        <v>0.28999999999999998</v>
      </c>
      <c r="AD4">
        <v>0</v>
      </c>
      <c r="AE4">
        <v>0</v>
      </c>
      <c r="AF4">
        <v>0</v>
      </c>
      <c r="AG4">
        <v>0</v>
      </c>
      <c r="AH4">
        <v>0</v>
      </c>
      <c r="AI4">
        <v>0</v>
      </c>
      <c r="AJ4">
        <v>0</v>
      </c>
      <c r="AK4">
        <v>0</v>
      </c>
      <c r="AL4">
        <v>0</v>
      </c>
      <c r="AM4">
        <v>0</v>
      </c>
      <c r="AN4">
        <v>0</v>
      </c>
      <c r="AO4">
        <v>0</v>
      </c>
    </row>
    <row r="5" spans="1:47" x14ac:dyDescent="0.3">
      <c r="A5" t="s">
        <v>8</v>
      </c>
      <c r="B5" t="str">
        <f>VLOOKUP(A5, 'code names'!A:B, 2, FALSE)</f>
        <v>113FF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0</v>
      </c>
      <c r="P5">
        <v>0</v>
      </c>
      <c r="Q5">
        <v>0</v>
      </c>
      <c r="R5">
        <v>0</v>
      </c>
      <c r="S5">
        <v>0</v>
      </c>
      <c r="T5">
        <v>0</v>
      </c>
      <c r="U5">
        <v>0</v>
      </c>
      <c r="V5">
        <v>0</v>
      </c>
      <c r="W5">
        <v>0</v>
      </c>
      <c r="X5">
        <v>0</v>
      </c>
      <c r="Y5">
        <v>0</v>
      </c>
      <c r="Z5">
        <v>0</v>
      </c>
      <c r="AA5">
        <v>0</v>
      </c>
      <c r="AB5">
        <v>0</v>
      </c>
      <c r="AC5">
        <v>0.28999999999999998</v>
      </c>
      <c r="AD5">
        <v>0</v>
      </c>
      <c r="AE5">
        <v>0</v>
      </c>
      <c r="AF5">
        <v>0</v>
      </c>
      <c r="AG5">
        <v>0</v>
      </c>
      <c r="AH5">
        <v>0</v>
      </c>
      <c r="AI5">
        <v>0</v>
      </c>
      <c r="AJ5">
        <v>0</v>
      </c>
      <c r="AK5">
        <v>0</v>
      </c>
      <c r="AL5">
        <v>0</v>
      </c>
      <c r="AM5">
        <v>0</v>
      </c>
      <c r="AN5">
        <v>0</v>
      </c>
      <c r="AO5">
        <v>0</v>
      </c>
    </row>
    <row r="6" spans="1:47" x14ac:dyDescent="0.3">
      <c r="A6" t="s">
        <v>9</v>
      </c>
      <c r="B6">
        <f>VLOOKUP(A6, 'code names'!A:B, 2, FALSE)</f>
        <v>211</v>
      </c>
      <c r="C6">
        <v>0</v>
      </c>
      <c r="D6">
        <v>0</v>
      </c>
      <c r="E6">
        <v>0</v>
      </c>
      <c r="F6">
        <v>0</v>
      </c>
      <c r="G6">
        <v>0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  <c r="R6">
        <v>0</v>
      </c>
      <c r="S6">
        <v>0</v>
      </c>
      <c r="T6">
        <v>0</v>
      </c>
      <c r="U6">
        <v>0</v>
      </c>
      <c r="V6">
        <v>0</v>
      </c>
      <c r="W6">
        <v>0</v>
      </c>
      <c r="X6">
        <v>0</v>
      </c>
      <c r="Y6">
        <v>0</v>
      </c>
      <c r="Z6">
        <v>0</v>
      </c>
      <c r="AA6">
        <v>0</v>
      </c>
      <c r="AB6">
        <v>0</v>
      </c>
      <c r="AC6">
        <v>0.14000000000000001</v>
      </c>
      <c r="AD6">
        <v>0.5</v>
      </c>
      <c r="AE6">
        <v>0</v>
      </c>
      <c r="AF6">
        <v>0</v>
      </c>
      <c r="AG6">
        <v>0</v>
      </c>
      <c r="AH6">
        <v>0</v>
      </c>
      <c r="AI6">
        <v>0</v>
      </c>
      <c r="AJ6">
        <v>0</v>
      </c>
      <c r="AK6">
        <v>0</v>
      </c>
      <c r="AL6">
        <v>0</v>
      </c>
      <c r="AM6">
        <v>0</v>
      </c>
      <c r="AN6">
        <v>0</v>
      </c>
      <c r="AO6">
        <v>0</v>
      </c>
    </row>
    <row r="7" spans="1:47" x14ac:dyDescent="0.3">
      <c r="A7" t="s">
        <v>44</v>
      </c>
      <c r="B7">
        <v>212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0</v>
      </c>
      <c r="P7">
        <v>0</v>
      </c>
      <c r="Q7">
        <v>0</v>
      </c>
      <c r="R7">
        <v>0</v>
      </c>
      <c r="S7">
        <v>0</v>
      </c>
      <c r="T7">
        <v>0</v>
      </c>
      <c r="U7">
        <v>8.7499999999999994E-2</v>
      </c>
      <c r="V7">
        <v>0</v>
      </c>
      <c r="W7">
        <v>0</v>
      </c>
      <c r="X7">
        <v>0</v>
      </c>
      <c r="Y7">
        <v>0</v>
      </c>
      <c r="Z7">
        <v>0</v>
      </c>
      <c r="AA7">
        <v>0</v>
      </c>
      <c r="AB7">
        <v>0</v>
      </c>
      <c r="AC7">
        <v>0</v>
      </c>
      <c r="AD7">
        <v>0</v>
      </c>
      <c r="AE7">
        <v>0</v>
      </c>
      <c r="AF7">
        <v>0.5</v>
      </c>
      <c r="AG7">
        <v>0</v>
      </c>
      <c r="AH7">
        <v>0</v>
      </c>
      <c r="AI7">
        <v>0</v>
      </c>
      <c r="AJ7">
        <v>0</v>
      </c>
      <c r="AK7">
        <v>0</v>
      </c>
      <c r="AL7">
        <v>0</v>
      </c>
      <c r="AM7">
        <v>0</v>
      </c>
      <c r="AN7">
        <v>0</v>
      </c>
      <c r="AO7">
        <v>0</v>
      </c>
    </row>
    <row r="8" spans="1:47" x14ac:dyDescent="0.3">
      <c r="A8" t="s">
        <v>45</v>
      </c>
      <c r="B8">
        <v>213</v>
      </c>
      <c r="C8">
        <v>0</v>
      </c>
      <c r="D8">
        <v>0</v>
      </c>
      <c r="E8">
        <v>0</v>
      </c>
      <c r="F8">
        <v>0</v>
      </c>
      <c r="G8">
        <v>0</v>
      </c>
      <c r="H8">
        <v>0</v>
      </c>
      <c r="I8">
        <v>0</v>
      </c>
      <c r="J8">
        <v>0</v>
      </c>
      <c r="K8">
        <v>0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  <c r="R8">
        <v>0</v>
      </c>
      <c r="S8">
        <v>0</v>
      </c>
      <c r="T8">
        <v>0</v>
      </c>
      <c r="U8">
        <v>8.7499999999999994E-2</v>
      </c>
      <c r="V8">
        <v>0.2</v>
      </c>
      <c r="W8">
        <v>0.39</v>
      </c>
      <c r="X8">
        <v>0</v>
      </c>
      <c r="Y8">
        <v>0</v>
      </c>
      <c r="Z8">
        <v>0</v>
      </c>
      <c r="AA8">
        <v>0</v>
      </c>
      <c r="AB8">
        <v>0</v>
      </c>
      <c r="AC8">
        <v>0</v>
      </c>
      <c r="AD8">
        <v>0</v>
      </c>
      <c r="AE8">
        <v>0</v>
      </c>
      <c r="AF8">
        <v>0</v>
      </c>
      <c r="AG8">
        <v>0</v>
      </c>
      <c r="AH8">
        <v>0</v>
      </c>
      <c r="AI8">
        <v>0</v>
      </c>
      <c r="AJ8">
        <v>0</v>
      </c>
      <c r="AK8" s="12">
        <v>0.28952380952380952</v>
      </c>
      <c r="AL8" s="12">
        <v>0.24887892376681614</v>
      </c>
      <c r="AM8" s="12">
        <v>0.28952380952380952</v>
      </c>
      <c r="AN8" s="12">
        <v>0.24887892376681614</v>
      </c>
      <c r="AO8">
        <v>0</v>
      </c>
      <c r="AP8" s="12"/>
    </row>
    <row r="9" spans="1:47" x14ac:dyDescent="0.3">
      <c r="A9" t="s">
        <v>52</v>
      </c>
      <c r="B9">
        <v>22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  <c r="I9">
        <v>0.25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0.25</v>
      </c>
      <c r="Q9">
        <v>0</v>
      </c>
      <c r="R9">
        <v>0</v>
      </c>
      <c r="S9">
        <v>0</v>
      </c>
      <c r="T9">
        <v>0.8</v>
      </c>
      <c r="U9">
        <v>0</v>
      </c>
      <c r="V9">
        <v>0</v>
      </c>
      <c r="W9">
        <v>0</v>
      </c>
      <c r="X9">
        <v>0</v>
      </c>
      <c r="Y9">
        <v>0.1</v>
      </c>
      <c r="Z9">
        <v>0</v>
      </c>
      <c r="AA9">
        <v>0</v>
      </c>
      <c r="AB9">
        <v>0</v>
      </c>
      <c r="AC9">
        <v>0.08</v>
      </c>
      <c r="AD9">
        <v>0</v>
      </c>
      <c r="AE9">
        <v>0</v>
      </c>
      <c r="AF9">
        <v>0</v>
      </c>
      <c r="AG9">
        <v>0</v>
      </c>
      <c r="AH9">
        <v>0</v>
      </c>
      <c r="AI9">
        <v>0</v>
      </c>
      <c r="AJ9">
        <v>0</v>
      </c>
      <c r="AK9">
        <v>0</v>
      </c>
      <c r="AL9">
        <v>0</v>
      </c>
      <c r="AM9">
        <v>0</v>
      </c>
      <c r="AN9">
        <v>0</v>
      </c>
      <c r="AO9">
        <v>0</v>
      </c>
      <c r="AP9" s="12"/>
    </row>
    <row r="10" spans="1:47" x14ac:dyDescent="0.3">
      <c r="A10" t="s">
        <v>10</v>
      </c>
      <c r="B10">
        <v>23</v>
      </c>
      <c r="C10">
        <v>0.26</v>
      </c>
      <c r="D10">
        <v>0.26</v>
      </c>
      <c r="E10">
        <v>0.2</v>
      </c>
      <c r="F10">
        <v>0.27600000000000002</v>
      </c>
      <c r="G10">
        <v>0.255</v>
      </c>
      <c r="H10">
        <v>0.02</v>
      </c>
      <c r="I10">
        <v>0.25</v>
      </c>
      <c r="J10">
        <v>0.2</v>
      </c>
      <c r="K10">
        <v>0.3</v>
      </c>
      <c r="L10">
        <v>9.5000000000000001E-2</v>
      </c>
      <c r="M10">
        <v>0.12479999999999999</v>
      </c>
      <c r="N10">
        <v>0.28999999999999998</v>
      </c>
      <c r="O10">
        <v>0</v>
      </c>
      <c r="P10">
        <v>0.25</v>
      </c>
      <c r="Q10">
        <v>0.6</v>
      </c>
      <c r="R10">
        <v>0.18</v>
      </c>
      <c r="S10">
        <v>0</v>
      </c>
      <c r="T10">
        <v>0</v>
      </c>
      <c r="U10">
        <v>0.2</v>
      </c>
      <c r="V10">
        <v>0</v>
      </c>
      <c r="W10">
        <v>0.25</v>
      </c>
      <c r="X10">
        <v>0</v>
      </c>
      <c r="Y10">
        <v>0.5</v>
      </c>
      <c r="Z10">
        <v>0.4</v>
      </c>
      <c r="AA10">
        <v>0.3</v>
      </c>
      <c r="AB10">
        <v>0</v>
      </c>
      <c r="AC10">
        <v>0.02</v>
      </c>
      <c r="AD10">
        <v>0</v>
      </c>
      <c r="AE10">
        <v>7.0000000000000007E-2</v>
      </c>
      <c r="AF10">
        <v>0</v>
      </c>
      <c r="AG10">
        <v>0.14000000000000001</v>
      </c>
      <c r="AH10" s="12">
        <v>3.5087719298245612E-2</v>
      </c>
      <c r="AI10">
        <v>0.14000000000000001</v>
      </c>
      <c r="AJ10" s="12">
        <v>3.5087719298245612E-2</v>
      </c>
      <c r="AK10" s="12">
        <v>0.28266666666666668</v>
      </c>
      <c r="AL10" s="12">
        <v>3.5874439461883408E-2</v>
      </c>
      <c r="AM10" s="12">
        <v>0.28266666666666668</v>
      </c>
      <c r="AN10" s="12">
        <v>3.5874439461883408E-2</v>
      </c>
      <c r="AO10" s="12">
        <v>9.268092680926808E-2</v>
      </c>
    </row>
    <row r="11" spans="1:47" x14ac:dyDescent="0.3">
      <c r="A11" t="s">
        <v>43</v>
      </c>
      <c r="B11">
        <f>VLOOKUP(A11, 'code names'!A:B, 2, FALSE)</f>
        <v>324</v>
      </c>
      <c r="C11">
        <v>0</v>
      </c>
      <c r="D11">
        <v>0</v>
      </c>
      <c r="E11">
        <v>0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  <c r="R11">
        <v>0</v>
      </c>
      <c r="S11">
        <v>0</v>
      </c>
      <c r="T11">
        <v>0</v>
      </c>
      <c r="U11">
        <v>0</v>
      </c>
      <c r="V11">
        <v>0</v>
      </c>
      <c r="W11">
        <v>0</v>
      </c>
      <c r="X11">
        <v>0</v>
      </c>
      <c r="Y11">
        <v>0</v>
      </c>
      <c r="Z11">
        <v>0</v>
      </c>
      <c r="AA11">
        <v>0</v>
      </c>
      <c r="AB11">
        <v>0</v>
      </c>
      <c r="AC11">
        <v>7.0000000000000007E-2</v>
      </c>
      <c r="AD11">
        <v>0.25</v>
      </c>
      <c r="AE11">
        <v>0</v>
      </c>
      <c r="AF11">
        <v>0.5</v>
      </c>
      <c r="AG11">
        <v>0</v>
      </c>
      <c r="AH11">
        <v>0</v>
      </c>
      <c r="AI11">
        <v>0</v>
      </c>
      <c r="AJ11">
        <v>0</v>
      </c>
      <c r="AK11">
        <v>0</v>
      </c>
      <c r="AL11">
        <v>0</v>
      </c>
      <c r="AM11">
        <v>0</v>
      </c>
      <c r="AN11">
        <v>0</v>
      </c>
      <c r="AO11">
        <v>0</v>
      </c>
    </row>
    <row r="12" spans="1:47" x14ac:dyDescent="0.3">
      <c r="A12" t="s">
        <v>34</v>
      </c>
      <c r="B12">
        <f>VLOOKUP(A12, 'code names'!A:B, 2, FALSE)</f>
        <v>325</v>
      </c>
      <c r="C12">
        <v>0</v>
      </c>
      <c r="D12">
        <v>0</v>
      </c>
      <c r="E12">
        <v>0</v>
      </c>
      <c r="F12">
        <v>0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  <c r="R12">
        <v>0</v>
      </c>
      <c r="S12">
        <v>0</v>
      </c>
      <c r="T12">
        <v>0</v>
      </c>
      <c r="U12">
        <v>0</v>
      </c>
      <c r="V12">
        <v>0</v>
      </c>
      <c r="W12">
        <v>0</v>
      </c>
      <c r="X12">
        <v>0</v>
      </c>
      <c r="Y12">
        <v>0</v>
      </c>
      <c r="Z12">
        <v>0</v>
      </c>
      <c r="AA12">
        <v>0</v>
      </c>
      <c r="AB12">
        <v>0</v>
      </c>
      <c r="AC12">
        <v>0</v>
      </c>
      <c r="AD12">
        <v>0</v>
      </c>
      <c r="AE12">
        <v>0</v>
      </c>
      <c r="AF12">
        <v>0</v>
      </c>
      <c r="AG12">
        <v>0</v>
      </c>
      <c r="AH12">
        <v>0</v>
      </c>
      <c r="AI12">
        <v>0</v>
      </c>
      <c r="AJ12">
        <v>0</v>
      </c>
      <c r="AK12">
        <v>0</v>
      </c>
      <c r="AL12">
        <v>0</v>
      </c>
      <c r="AM12">
        <v>0</v>
      </c>
      <c r="AN12">
        <v>0</v>
      </c>
      <c r="AO12">
        <v>0</v>
      </c>
    </row>
    <row r="13" spans="1:47" x14ac:dyDescent="0.3">
      <c r="A13" t="s">
        <v>407</v>
      </c>
      <c r="B13">
        <v>326</v>
      </c>
      <c r="C13">
        <v>0.12</v>
      </c>
      <c r="D13">
        <v>0.12</v>
      </c>
      <c r="E13">
        <v>0</v>
      </c>
      <c r="F13">
        <v>0</v>
      </c>
      <c r="G13">
        <v>0</v>
      </c>
      <c r="H13">
        <v>0.05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  <c r="R13">
        <v>0</v>
      </c>
      <c r="S13">
        <v>0</v>
      </c>
      <c r="T13">
        <v>0</v>
      </c>
      <c r="U13">
        <v>0</v>
      </c>
      <c r="V13">
        <v>0</v>
      </c>
      <c r="W13">
        <v>0</v>
      </c>
      <c r="X13">
        <v>0</v>
      </c>
      <c r="Y13">
        <v>0</v>
      </c>
      <c r="Z13">
        <v>0</v>
      </c>
      <c r="AA13">
        <v>0</v>
      </c>
      <c r="AB13">
        <v>0</v>
      </c>
      <c r="AC13">
        <v>0</v>
      </c>
      <c r="AD13">
        <v>0</v>
      </c>
      <c r="AE13">
        <v>0</v>
      </c>
      <c r="AF13">
        <v>0</v>
      </c>
      <c r="AG13">
        <v>0</v>
      </c>
      <c r="AH13">
        <v>0</v>
      </c>
      <c r="AI13">
        <v>0</v>
      </c>
      <c r="AJ13">
        <v>0</v>
      </c>
      <c r="AK13">
        <v>0</v>
      </c>
      <c r="AL13">
        <v>0</v>
      </c>
      <c r="AM13">
        <v>0</v>
      </c>
      <c r="AN13">
        <v>0</v>
      </c>
      <c r="AO13">
        <v>0</v>
      </c>
      <c r="AU13" s="12"/>
    </row>
    <row r="14" spans="1:47" x14ac:dyDescent="0.3">
      <c r="A14" t="s">
        <v>47</v>
      </c>
      <c r="B14">
        <v>327</v>
      </c>
      <c r="C14">
        <v>0</v>
      </c>
      <c r="D14">
        <v>0</v>
      </c>
      <c r="E14">
        <v>0.03</v>
      </c>
      <c r="F14">
        <v>0.16</v>
      </c>
      <c r="G14">
        <v>0</v>
      </c>
      <c r="H14">
        <v>0</v>
      </c>
      <c r="I14">
        <v>0</v>
      </c>
      <c r="J14">
        <v>0</v>
      </c>
      <c r="K14">
        <v>0</v>
      </c>
      <c r="L14">
        <v>0.12</v>
      </c>
      <c r="M14">
        <v>4.9799999999999997E-2</v>
      </c>
      <c r="N14">
        <v>0</v>
      </c>
      <c r="O14">
        <v>0</v>
      </c>
      <c r="P14">
        <v>0</v>
      </c>
      <c r="Q14">
        <v>0</v>
      </c>
      <c r="R14">
        <v>0</v>
      </c>
      <c r="S14">
        <v>0</v>
      </c>
      <c r="T14">
        <v>0</v>
      </c>
      <c r="U14">
        <v>0</v>
      </c>
      <c r="V14">
        <v>0</v>
      </c>
      <c r="W14">
        <v>0</v>
      </c>
      <c r="X14">
        <v>0</v>
      </c>
      <c r="Y14">
        <v>0</v>
      </c>
      <c r="Z14">
        <v>0</v>
      </c>
      <c r="AA14">
        <v>0</v>
      </c>
      <c r="AB14">
        <v>0</v>
      </c>
      <c r="AC14">
        <v>0</v>
      </c>
      <c r="AD14">
        <v>0</v>
      </c>
      <c r="AE14">
        <v>0</v>
      </c>
      <c r="AF14">
        <v>0</v>
      </c>
      <c r="AG14">
        <v>0</v>
      </c>
      <c r="AH14">
        <v>0</v>
      </c>
      <c r="AI14">
        <v>0</v>
      </c>
      <c r="AJ14">
        <v>0</v>
      </c>
      <c r="AK14">
        <v>0</v>
      </c>
      <c r="AL14">
        <v>0</v>
      </c>
      <c r="AM14">
        <v>0</v>
      </c>
      <c r="AN14">
        <v>0</v>
      </c>
      <c r="AO14" s="12">
        <v>4.793047930479305E-2</v>
      </c>
    </row>
    <row r="15" spans="1:47" x14ac:dyDescent="0.3">
      <c r="A15" t="s">
        <v>1</v>
      </c>
      <c r="B15">
        <v>332</v>
      </c>
      <c r="C15">
        <v>0.12</v>
      </c>
      <c r="D15">
        <v>0.12</v>
      </c>
      <c r="E15">
        <v>0.16</v>
      </c>
      <c r="F15">
        <v>0.16</v>
      </c>
      <c r="G15">
        <v>0.34</v>
      </c>
      <c r="H15">
        <v>0</v>
      </c>
      <c r="I15">
        <v>0</v>
      </c>
      <c r="J15">
        <v>0.14000000000000001</v>
      </c>
      <c r="K15">
        <v>0.17499999999999999</v>
      </c>
      <c r="L15">
        <v>0.41</v>
      </c>
      <c r="M15">
        <v>0.20979999999999999</v>
      </c>
      <c r="N15">
        <v>0.2</v>
      </c>
      <c r="O15">
        <v>0</v>
      </c>
      <c r="P15">
        <v>0</v>
      </c>
      <c r="Q15">
        <v>0.02</v>
      </c>
      <c r="R15">
        <v>0.18</v>
      </c>
      <c r="S15">
        <v>0</v>
      </c>
      <c r="T15">
        <v>0</v>
      </c>
      <c r="U15">
        <v>0.16</v>
      </c>
      <c r="V15">
        <v>0</v>
      </c>
      <c r="W15">
        <v>0.14000000000000001</v>
      </c>
      <c r="X15">
        <v>0</v>
      </c>
      <c r="Y15">
        <v>0</v>
      </c>
      <c r="Z15">
        <v>0.05</v>
      </c>
      <c r="AA15">
        <v>0.16</v>
      </c>
      <c r="AB15">
        <v>0</v>
      </c>
      <c r="AC15">
        <v>0</v>
      </c>
      <c r="AD15">
        <v>0</v>
      </c>
      <c r="AE15">
        <v>0</v>
      </c>
      <c r="AF15">
        <v>0</v>
      </c>
      <c r="AG15">
        <v>0</v>
      </c>
      <c r="AH15">
        <v>0</v>
      </c>
      <c r="AI15">
        <v>0</v>
      </c>
      <c r="AJ15">
        <v>0</v>
      </c>
      <c r="AK15">
        <v>0</v>
      </c>
      <c r="AL15">
        <v>0</v>
      </c>
      <c r="AM15">
        <v>0</v>
      </c>
      <c r="AN15">
        <v>0</v>
      </c>
      <c r="AO15" s="12">
        <v>0.58146581465814662</v>
      </c>
      <c r="AU15" s="12"/>
    </row>
    <row r="16" spans="1:47" x14ac:dyDescent="0.3">
      <c r="A16" t="s">
        <v>2</v>
      </c>
      <c r="B16">
        <v>333</v>
      </c>
      <c r="C16">
        <v>0.37</v>
      </c>
      <c r="D16">
        <v>0.37</v>
      </c>
      <c r="E16">
        <v>0.37</v>
      </c>
      <c r="F16">
        <v>0</v>
      </c>
      <c r="G16">
        <v>0</v>
      </c>
      <c r="H16">
        <v>0.3</v>
      </c>
      <c r="I16">
        <v>0.25</v>
      </c>
      <c r="J16">
        <v>0.49</v>
      </c>
      <c r="K16">
        <v>0.17499999999999999</v>
      </c>
      <c r="L16">
        <v>0</v>
      </c>
      <c r="M16">
        <v>0</v>
      </c>
      <c r="N16">
        <v>0</v>
      </c>
      <c r="O16">
        <v>0.15</v>
      </c>
      <c r="P16">
        <v>0</v>
      </c>
      <c r="Q16">
        <v>0.23</v>
      </c>
      <c r="R16">
        <v>7.0000000000000007E-2</v>
      </c>
      <c r="S16">
        <v>0.35</v>
      </c>
      <c r="T16">
        <v>0.1</v>
      </c>
      <c r="U16">
        <v>0.33500000000000002</v>
      </c>
      <c r="V16">
        <v>0.8</v>
      </c>
      <c r="W16">
        <v>0</v>
      </c>
      <c r="X16">
        <v>0.35</v>
      </c>
      <c r="Y16">
        <v>0</v>
      </c>
      <c r="Z16">
        <v>0.4</v>
      </c>
      <c r="AA16">
        <v>0.54</v>
      </c>
      <c r="AB16">
        <v>0.15</v>
      </c>
      <c r="AC16">
        <v>0</v>
      </c>
      <c r="AD16">
        <v>0</v>
      </c>
      <c r="AE16">
        <v>0.79</v>
      </c>
      <c r="AF16">
        <v>0</v>
      </c>
      <c r="AG16">
        <v>0</v>
      </c>
      <c r="AH16">
        <v>0</v>
      </c>
      <c r="AI16">
        <v>0</v>
      </c>
      <c r="AJ16">
        <v>0</v>
      </c>
      <c r="AK16" s="12">
        <v>0.1779047619047619</v>
      </c>
      <c r="AL16" s="12">
        <v>0.3744394618834081</v>
      </c>
      <c r="AM16" s="12">
        <v>0.1779047619047619</v>
      </c>
      <c r="AN16" s="12">
        <v>0.3744394618834081</v>
      </c>
      <c r="AO16">
        <v>0</v>
      </c>
      <c r="AU16" s="12"/>
    </row>
    <row r="17" spans="1:47" x14ac:dyDescent="0.3">
      <c r="A17" t="s">
        <v>425</v>
      </c>
      <c r="B17">
        <v>334</v>
      </c>
      <c r="C17">
        <v>0.03</v>
      </c>
      <c r="D17">
        <v>0.03</v>
      </c>
      <c r="E17">
        <v>0</v>
      </c>
      <c r="F17">
        <v>0</v>
      </c>
      <c r="G17">
        <v>0</v>
      </c>
      <c r="H17">
        <v>7.4999999999999997E-2</v>
      </c>
      <c r="I17">
        <v>0</v>
      </c>
      <c r="J17">
        <v>7.0000000000000007E-2</v>
      </c>
      <c r="K17">
        <v>0.17499999999999999</v>
      </c>
      <c r="L17">
        <v>0</v>
      </c>
      <c r="M17">
        <v>0.38479999999999998</v>
      </c>
      <c r="N17">
        <v>0</v>
      </c>
      <c r="O17">
        <v>7.4999999999999997E-2</v>
      </c>
      <c r="P17">
        <v>0.125</v>
      </c>
      <c r="Q17">
        <v>2.5000000000000001E-2</v>
      </c>
      <c r="R17">
        <v>0</v>
      </c>
      <c r="S17">
        <v>7.4999999999999997E-2</v>
      </c>
      <c r="T17">
        <v>0</v>
      </c>
      <c r="U17">
        <v>2.5000000000000001E-2</v>
      </c>
      <c r="V17">
        <v>0</v>
      </c>
      <c r="W17">
        <v>0</v>
      </c>
      <c r="X17">
        <v>7.4999999999999997E-2</v>
      </c>
      <c r="Y17">
        <v>0</v>
      </c>
      <c r="Z17">
        <v>0.05</v>
      </c>
      <c r="AA17">
        <v>0</v>
      </c>
      <c r="AB17">
        <v>2.5000000000000001E-2</v>
      </c>
      <c r="AC17">
        <v>0</v>
      </c>
      <c r="AD17">
        <v>0</v>
      </c>
      <c r="AE17">
        <v>0.14000000000000001</v>
      </c>
      <c r="AF17">
        <v>0</v>
      </c>
      <c r="AG17">
        <v>0</v>
      </c>
      <c r="AH17">
        <v>0</v>
      </c>
      <c r="AI17">
        <v>0</v>
      </c>
      <c r="AJ17">
        <v>0</v>
      </c>
      <c r="AK17">
        <v>0</v>
      </c>
      <c r="AL17">
        <v>0</v>
      </c>
      <c r="AM17">
        <v>0</v>
      </c>
      <c r="AN17">
        <v>0</v>
      </c>
      <c r="AO17">
        <v>0</v>
      </c>
      <c r="AU17" s="12"/>
    </row>
    <row r="18" spans="1:47" x14ac:dyDescent="0.3">
      <c r="A18" t="s">
        <v>541</v>
      </c>
      <c r="B18">
        <v>335</v>
      </c>
      <c r="C18">
        <v>0.03</v>
      </c>
      <c r="D18">
        <v>0.03</v>
      </c>
      <c r="E18">
        <v>0.15</v>
      </c>
      <c r="F18">
        <v>0.314</v>
      </c>
      <c r="G18">
        <v>0.34</v>
      </c>
      <c r="H18">
        <v>7.4999999999999997E-2</v>
      </c>
      <c r="I18">
        <v>0</v>
      </c>
      <c r="J18">
        <v>7.0000000000000007E-2</v>
      </c>
      <c r="K18">
        <v>0</v>
      </c>
      <c r="L18">
        <v>0.33</v>
      </c>
      <c r="M18">
        <v>0.12189999999999999</v>
      </c>
      <c r="N18">
        <v>0.25</v>
      </c>
      <c r="O18">
        <v>7.4999999999999997E-2</v>
      </c>
      <c r="P18">
        <v>0.125</v>
      </c>
      <c r="Q18">
        <v>2.5000000000000001E-2</v>
      </c>
      <c r="R18">
        <v>0.14000000000000001</v>
      </c>
      <c r="S18">
        <v>7.4999999999999997E-2</v>
      </c>
      <c r="T18">
        <v>0</v>
      </c>
      <c r="U18">
        <v>2.5000000000000001E-2</v>
      </c>
      <c r="V18">
        <v>0</v>
      </c>
      <c r="W18">
        <v>0.08</v>
      </c>
      <c r="X18">
        <v>7.4999999999999997E-2</v>
      </c>
      <c r="Y18">
        <v>0</v>
      </c>
      <c r="Z18">
        <v>0.05</v>
      </c>
      <c r="AA18">
        <v>0</v>
      </c>
      <c r="AB18">
        <v>2.5000000000000001E-2</v>
      </c>
      <c r="AC18">
        <v>0</v>
      </c>
      <c r="AD18">
        <v>0</v>
      </c>
      <c r="AE18">
        <v>0</v>
      </c>
      <c r="AF18">
        <v>0</v>
      </c>
      <c r="AG18">
        <v>0.83</v>
      </c>
      <c r="AH18" s="12">
        <v>0.81453634085213023</v>
      </c>
      <c r="AI18">
        <v>0.83</v>
      </c>
      <c r="AJ18" s="12">
        <v>0.81453634085213023</v>
      </c>
      <c r="AK18">
        <v>0</v>
      </c>
      <c r="AL18">
        <v>0</v>
      </c>
      <c r="AM18">
        <v>0</v>
      </c>
      <c r="AN18">
        <v>0</v>
      </c>
      <c r="AO18" s="12">
        <v>0.22125221252212521</v>
      </c>
      <c r="AU18" s="12"/>
    </row>
    <row r="19" spans="1:47" x14ac:dyDescent="0.3">
      <c r="A19" t="s">
        <v>69</v>
      </c>
      <c r="B19">
        <v>42</v>
      </c>
      <c r="C19">
        <v>0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  <c r="L19">
        <v>0</v>
      </c>
      <c r="M19">
        <v>0</v>
      </c>
      <c r="N19">
        <v>0</v>
      </c>
      <c r="O19">
        <v>0</v>
      </c>
      <c r="P19">
        <v>0</v>
      </c>
      <c r="Q19">
        <v>0</v>
      </c>
      <c r="R19">
        <v>0</v>
      </c>
      <c r="S19">
        <v>0</v>
      </c>
      <c r="T19">
        <v>0</v>
      </c>
      <c r="U19">
        <v>0</v>
      </c>
      <c r="V19">
        <v>0</v>
      </c>
      <c r="W19">
        <v>0</v>
      </c>
      <c r="X19">
        <v>0</v>
      </c>
      <c r="Y19">
        <v>0</v>
      </c>
      <c r="Z19">
        <v>0</v>
      </c>
      <c r="AA19">
        <v>0</v>
      </c>
      <c r="AB19">
        <v>0.3</v>
      </c>
      <c r="AC19">
        <v>0</v>
      </c>
      <c r="AD19">
        <v>0</v>
      </c>
      <c r="AE19">
        <v>0</v>
      </c>
      <c r="AF19">
        <v>0</v>
      </c>
      <c r="AG19">
        <v>0</v>
      </c>
      <c r="AH19">
        <v>0</v>
      </c>
      <c r="AI19">
        <v>0</v>
      </c>
      <c r="AJ19">
        <v>0</v>
      </c>
      <c r="AK19">
        <v>0</v>
      </c>
      <c r="AL19">
        <v>0</v>
      </c>
      <c r="AM19">
        <v>0</v>
      </c>
      <c r="AN19">
        <v>0</v>
      </c>
      <c r="AO19">
        <v>0</v>
      </c>
    </row>
    <row r="20" spans="1:47" x14ac:dyDescent="0.3">
      <c r="A20" t="s">
        <v>3</v>
      </c>
      <c r="B20">
        <v>482</v>
      </c>
      <c r="C20">
        <v>5.0000000000000001E-3</v>
      </c>
      <c r="D20">
        <v>0</v>
      </c>
      <c r="E20">
        <v>0</v>
      </c>
      <c r="F20">
        <v>0</v>
      </c>
      <c r="G20">
        <v>0</v>
      </c>
      <c r="H20">
        <v>5.0000000000000001E-3</v>
      </c>
      <c r="I20">
        <v>0</v>
      </c>
      <c r="J20">
        <v>2.5000000000000001E-3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5.0000000000000001E-3</v>
      </c>
      <c r="R20">
        <v>0</v>
      </c>
      <c r="S20">
        <v>0</v>
      </c>
      <c r="T20">
        <v>0</v>
      </c>
      <c r="U20">
        <v>0</v>
      </c>
      <c r="V20">
        <v>0</v>
      </c>
      <c r="W20">
        <v>0</v>
      </c>
      <c r="X20">
        <v>0</v>
      </c>
      <c r="Y20">
        <v>0</v>
      </c>
      <c r="Z20">
        <v>2.5000000000000001E-3</v>
      </c>
      <c r="AA20">
        <v>0</v>
      </c>
      <c r="AB20">
        <v>0.2</v>
      </c>
      <c r="AC20">
        <v>0.02</v>
      </c>
      <c r="AD20">
        <v>0</v>
      </c>
      <c r="AE20">
        <v>0</v>
      </c>
      <c r="AF20">
        <v>0</v>
      </c>
      <c r="AG20">
        <v>0</v>
      </c>
      <c r="AH20">
        <v>0</v>
      </c>
      <c r="AI20">
        <v>0</v>
      </c>
      <c r="AJ20">
        <v>0</v>
      </c>
      <c r="AK20">
        <v>0</v>
      </c>
      <c r="AL20">
        <v>0</v>
      </c>
      <c r="AM20">
        <v>0</v>
      </c>
      <c r="AN20">
        <v>0</v>
      </c>
      <c r="AO20">
        <v>0</v>
      </c>
    </row>
    <row r="21" spans="1:47" x14ac:dyDescent="0.3">
      <c r="A21" t="s">
        <v>14</v>
      </c>
      <c r="B21">
        <v>484</v>
      </c>
      <c r="C21">
        <v>5.0000000000000001E-3</v>
      </c>
      <c r="D21">
        <v>0</v>
      </c>
      <c r="E21">
        <v>0.03</v>
      </c>
      <c r="F21">
        <v>0</v>
      </c>
      <c r="G21">
        <v>0</v>
      </c>
      <c r="H21">
        <v>5.0000000000000001E-3</v>
      </c>
      <c r="I21">
        <v>0</v>
      </c>
      <c r="J21">
        <v>2.5000000000000001E-3</v>
      </c>
      <c r="K21">
        <v>0</v>
      </c>
      <c r="L21">
        <v>0</v>
      </c>
      <c r="M21">
        <v>0</v>
      </c>
      <c r="N21">
        <v>0</v>
      </c>
      <c r="O21">
        <v>0</v>
      </c>
      <c r="P21">
        <v>0</v>
      </c>
      <c r="Q21">
        <v>5.0000000000000001E-3</v>
      </c>
      <c r="R21">
        <v>0</v>
      </c>
      <c r="S21">
        <v>0</v>
      </c>
      <c r="T21">
        <v>0</v>
      </c>
      <c r="U21">
        <v>0</v>
      </c>
      <c r="V21">
        <v>0</v>
      </c>
      <c r="W21">
        <v>0</v>
      </c>
      <c r="X21">
        <v>0</v>
      </c>
      <c r="Y21">
        <v>0</v>
      </c>
      <c r="Z21">
        <v>2.5000000000000001E-3</v>
      </c>
      <c r="AA21">
        <v>0</v>
      </c>
      <c r="AB21">
        <v>0.2</v>
      </c>
      <c r="AC21">
        <v>0.05</v>
      </c>
      <c r="AD21">
        <v>0</v>
      </c>
      <c r="AE21">
        <v>0</v>
      </c>
      <c r="AF21">
        <v>0</v>
      </c>
      <c r="AG21">
        <v>0</v>
      </c>
      <c r="AH21">
        <v>0</v>
      </c>
      <c r="AI21">
        <v>0</v>
      </c>
      <c r="AJ21">
        <v>0</v>
      </c>
      <c r="AK21">
        <v>0</v>
      </c>
      <c r="AL21">
        <v>0</v>
      </c>
      <c r="AM21">
        <v>0</v>
      </c>
      <c r="AN21">
        <v>0</v>
      </c>
      <c r="AO21">
        <v>0</v>
      </c>
    </row>
    <row r="22" spans="1:47" x14ac:dyDescent="0.3">
      <c r="A22" t="s">
        <v>5</v>
      </c>
      <c r="B22">
        <f>VLOOKUP(A22, 'code names'!A:B, 2, FALSE)</f>
        <v>486</v>
      </c>
      <c r="C22">
        <v>0</v>
      </c>
      <c r="D22">
        <v>0</v>
      </c>
      <c r="E22">
        <v>0</v>
      </c>
      <c r="F22">
        <v>0</v>
      </c>
      <c r="G22">
        <v>0</v>
      </c>
      <c r="H22">
        <v>0</v>
      </c>
      <c r="I22">
        <v>0</v>
      </c>
      <c r="J22">
        <v>0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  <c r="R22">
        <v>0</v>
      </c>
      <c r="S22">
        <v>0</v>
      </c>
      <c r="T22">
        <v>0</v>
      </c>
      <c r="U22">
        <v>0</v>
      </c>
      <c r="V22">
        <v>0</v>
      </c>
      <c r="W22">
        <v>0</v>
      </c>
      <c r="X22">
        <v>0</v>
      </c>
      <c r="Y22">
        <v>0</v>
      </c>
      <c r="Z22">
        <v>0</v>
      </c>
      <c r="AA22">
        <v>0</v>
      </c>
      <c r="AB22">
        <v>0</v>
      </c>
      <c r="AC22">
        <v>0</v>
      </c>
      <c r="AD22">
        <v>0.25</v>
      </c>
      <c r="AE22">
        <v>0</v>
      </c>
      <c r="AF22">
        <v>0</v>
      </c>
      <c r="AG22">
        <v>0</v>
      </c>
      <c r="AH22">
        <v>0</v>
      </c>
      <c r="AI22">
        <v>0</v>
      </c>
      <c r="AJ22">
        <v>0</v>
      </c>
      <c r="AK22">
        <v>0</v>
      </c>
      <c r="AL22">
        <v>0</v>
      </c>
      <c r="AM22">
        <v>0</v>
      </c>
      <c r="AN22">
        <v>0</v>
      </c>
      <c r="AO22">
        <v>0</v>
      </c>
    </row>
    <row r="23" spans="1:47" x14ac:dyDescent="0.3">
      <c r="A23" t="s">
        <v>414</v>
      </c>
      <c r="B23" t="s">
        <v>90</v>
      </c>
      <c r="C23">
        <v>0.05</v>
      </c>
      <c r="D23">
        <v>0</v>
      </c>
      <c r="E23">
        <v>0</v>
      </c>
      <c r="F23">
        <v>0</v>
      </c>
      <c r="G23">
        <v>0</v>
      </c>
      <c r="H23">
        <v>0.3</v>
      </c>
      <c r="I23">
        <v>0</v>
      </c>
      <c r="J23">
        <v>0.02</v>
      </c>
      <c r="K23">
        <v>0</v>
      </c>
      <c r="L23">
        <v>0</v>
      </c>
      <c r="M23">
        <v>0</v>
      </c>
      <c r="N23">
        <v>0</v>
      </c>
      <c r="O23">
        <v>0.2</v>
      </c>
      <c r="P23">
        <v>0</v>
      </c>
      <c r="Q23">
        <v>7.4999999999999997E-2</v>
      </c>
      <c r="R23">
        <v>0</v>
      </c>
      <c r="S23">
        <v>0.3</v>
      </c>
      <c r="T23">
        <v>0</v>
      </c>
      <c r="U23">
        <v>6.5000000000000002E-2</v>
      </c>
      <c r="V23">
        <v>0</v>
      </c>
      <c r="W23">
        <v>0</v>
      </c>
      <c r="X23">
        <v>0.3</v>
      </c>
      <c r="Y23">
        <v>0</v>
      </c>
      <c r="Z23">
        <v>0.04</v>
      </c>
      <c r="AA23">
        <v>0</v>
      </c>
      <c r="AB23">
        <v>0</v>
      </c>
      <c r="AC23">
        <v>0</v>
      </c>
      <c r="AD23">
        <v>0</v>
      </c>
      <c r="AE23">
        <v>0</v>
      </c>
      <c r="AF23">
        <v>0</v>
      </c>
      <c r="AG23">
        <v>0</v>
      </c>
      <c r="AH23">
        <v>0</v>
      </c>
      <c r="AI23">
        <v>0</v>
      </c>
      <c r="AJ23">
        <v>0</v>
      </c>
      <c r="AK23">
        <v>0</v>
      </c>
      <c r="AL23">
        <v>0</v>
      </c>
      <c r="AM23">
        <v>0</v>
      </c>
      <c r="AN23">
        <v>0</v>
      </c>
      <c r="AO23">
        <v>0</v>
      </c>
    </row>
    <row r="24" spans="1:47" x14ac:dyDescent="0.3">
      <c r="A24" t="s">
        <v>85</v>
      </c>
      <c r="B24" t="s">
        <v>418</v>
      </c>
      <c r="C24">
        <v>5.0000000000000001E-3</v>
      </c>
      <c r="D24">
        <v>0</v>
      </c>
      <c r="E24">
        <v>0</v>
      </c>
      <c r="F24">
        <v>0</v>
      </c>
      <c r="G24">
        <v>0</v>
      </c>
      <c r="H24">
        <v>0.17</v>
      </c>
      <c r="I24">
        <v>0</v>
      </c>
      <c r="J24">
        <v>5.0000000000000001E-3</v>
      </c>
      <c r="K24">
        <v>0</v>
      </c>
      <c r="L24">
        <v>0</v>
      </c>
      <c r="M24">
        <v>0</v>
      </c>
      <c r="N24">
        <v>0</v>
      </c>
      <c r="O24">
        <v>0.5</v>
      </c>
      <c r="P24">
        <v>0</v>
      </c>
      <c r="Q24">
        <v>1.4999999999999999E-2</v>
      </c>
      <c r="R24">
        <v>0</v>
      </c>
      <c r="S24">
        <v>0.2</v>
      </c>
      <c r="T24">
        <v>0</v>
      </c>
      <c r="U24">
        <v>1.4999999999999999E-2</v>
      </c>
      <c r="V24">
        <v>0</v>
      </c>
      <c r="W24">
        <v>0</v>
      </c>
      <c r="X24">
        <v>0.2</v>
      </c>
      <c r="Y24">
        <v>0</v>
      </c>
      <c r="Z24">
        <v>5.0000000000000001E-3</v>
      </c>
      <c r="AA24">
        <v>0</v>
      </c>
      <c r="AB24">
        <v>0.1</v>
      </c>
      <c r="AC24">
        <v>0</v>
      </c>
      <c r="AD24">
        <v>0</v>
      </c>
      <c r="AE24">
        <v>0</v>
      </c>
      <c r="AF24">
        <v>0</v>
      </c>
      <c r="AG24">
        <v>0</v>
      </c>
      <c r="AH24">
        <v>0</v>
      </c>
      <c r="AI24">
        <v>0</v>
      </c>
      <c r="AJ24">
        <v>0</v>
      </c>
      <c r="AK24">
        <v>0</v>
      </c>
      <c r="AL24">
        <v>0</v>
      </c>
      <c r="AM24">
        <v>0</v>
      </c>
      <c r="AN24">
        <v>0</v>
      </c>
      <c r="AO24">
        <v>0</v>
      </c>
    </row>
    <row r="25" spans="1:47" x14ac:dyDescent="0.3">
      <c r="A25" t="s">
        <v>15</v>
      </c>
      <c r="B25">
        <f>VLOOKUP(A25, 'code names'!A:B, 2, FALSE)</f>
        <v>524</v>
      </c>
      <c r="C25">
        <v>0</v>
      </c>
      <c r="D25">
        <v>0</v>
      </c>
      <c r="E25">
        <v>0.03</v>
      </c>
      <c r="F25">
        <v>0</v>
      </c>
      <c r="G25">
        <v>0</v>
      </c>
      <c r="H25">
        <v>0</v>
      </c>
      <c r="I25">
        <v>0</v>
      </c>
      <c r="J25">
        <v>0</v>
      </c>
      <c r="K25">
        <v>0</v>
      </c>
      <c r="L25">
        <v>0</v>
      </c>
      <c r="M25">
        <v>0</v>
      </c>
      <c r="N25">
        <v>0</v>
      </c>
      <c r="O25">
        <v>0</v>
      </c>
      <c r="P25">
        <v>0</v>
      </c>
      <c r="Q25">
        <v>0</v>
      </c>
      <c r="R25">
        <v>0</v>
      </c>
      <c r="S25">
        <v>0</v>
      </c>
      <c r="T25">
        <v>0</v>
      </c>
      <c r="U25">
        <v>0</v>
      </c>
      <c r="V25">
        <v>0</v>
      </c>
      <c r="W25">
        <v>0</v>
      </c>
      <c r="X25">
        <v>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0</v>
      </c>
      <c r="AM25">
        <v>0</v>
      </c>
      <c r="AN25">
        <v>0</v>
      </c>
      <c r="AO25">
        <v>0</v>
      </c>
    </row>
    <row r="26" spans="1:47" x14ac:dyDescent="0.3">
      <c r="A26" t="s">
        <v>16</v>
      </c>
      <c r="B26" t="str">
        <f>VLOOKUP(A26, 'code names'!A:B, 2, FALSE)</f>
        <v>5412OP</v>
      </c>
      <c r="C26">
        <v>0</v>
      </c>
      <c r="D26">
        <v>7.0000000000000007E-2</v>
      </c>
      <c r="E26">
        <v>0.02</v>
      </c>
      <c r="F26">
        <v>0.09</v>
      </c>
      <c r="G26">
        <v>0.04</v>
      </c>
      <c r="H26">
        <v>0</v>
      </c>
      <c r="I26">
        <v>0.25</v>
      </c>
      <c r="J26">
        <v>0</v>
      </c>
      <c r="K26">
        <v>0.17499999999999999</v>
      </c>
      <c r="L26">
        <v>0.02</v>
      </c>
      <c r="M26">
        <v>0.1089</v>
      </c>
      <c r="N26">
        <v>0.21</v>
      </c>
      <c r="O26">
        <v>0</v>
      </c>
      <c r="P26">
        <v>0.25</v>
      </c>
      <c r="Q26">
        <v>0</v>
      </c>
      <c r="R26">
        <v>0.43</v>
      </c>
      <c r="S26">
        <v>0</v>
      </c>
      <c r="T26">
        <v>0.1</v>
      </c>
      <c r="U26">
        <v>0</v>
      </c>
      <c r="V26">
        <v>0</v>
      </c>
      <c r="W26">
        <v>7.0000000000000007E-2</v>
      </c>
      <c r="X26">
        <v>0</v>
      </c>
      <c r="Y26">
        <v>0.4</v>
      </c>
      <c r="Z26">
        <v>0</v>
      </c>
      <c r="AA26">
        <v>0</v>
      </c>
      <c r="AB26">
        <v>0</v>
      </c>
      <c r="AC26">
        <v>0.04</v>
      </c>
      <c r="AD26">
        <v>0</v>
      </c>
      <c r="AE26">
        <v>0</v>
      </c>
      <c r="AF26">
        <v>0</v>
      </c>
      <c r="AG26">
        <v>0.03</v>
      </c>
      <c r="AH26" s="12">
        <v>7.5187969924812026E-2</v>
      </c>
      <c r="AI26">
        <v>0.03</v>
      </c>
      <c r="AJ26" s="12">
        <v>7.5187969924812026E-2</v>
      </c>
      <c r="AK26" s="12">
        <v>0.12495238095238095</v>
      </c>
      <c r="AL26" s="12">
        <v>0.17040358744394618</v>
      </c>
      <c r="AM26" s="12">
        <v>0.12495238095238095</v>
      </c>
      <c r="AN26" s="12">
        <v>0.17040358744394618</v>
      </c>
      <c r="AO26" s="12">
        <v>5.6670566705667058E-2</v>
      </c>
    </row>
    <row r="27" spans="1:47" x14ac:dyDescent="0.3">
      <c r="A27" t="s">
        <v>17</v>
      </c>
      <c r="B27">
        <v>55</v>
      </c>
      <c r="C27">
        <v>0</v>
      </c>
      <c r="D27">
        <v>0</v>
      </c>
      <c r="E27">
        <v>0.01</v>
      </c>
      <c r="F27">
        <v>0</v>
      </c>
      <c r="G27">
        <v>2.5000000000000001E-2</v>
      </c>
      <c r="H27">
        <v>0</v>
      </c>
      <c r="I27">
        <v>0</v>
      </c>
      <c r="J27">
        <v>0</v>
      </c>
      <c r="K27">
        <v>0</v>
      </c>
      <c r="L27">
        <v>2.5000000000000001E-2</v>
      </c>
      <c r="M27">
        <v>0</v>
      </c>
      <c r="N27">
        <v>0.05</v>
      </c>
      <c r="O27">
        <v>0</v>
      </c>
      <c r="P27">
        <v>0</v>
      </c>
      <c r="Q27">
        <v>0</v>
      </c>
      <c r="R27">
        <v>0</v>
      </c>
      <c r="S27">
        <v>0</v>
      </c>
      <c r="T27">
        <v>0</v>
      </c>
      <c r="U27">
        <v>0</v>
      </c>
      <c r="V27">
        <v>0</v>
      </c>
      <c r="W27">
        <v>7.0000000000000007E-2</v>
      </c>
      <c r="X27">
        <v>0</v>
      </c>
      <c r="Y27">
        <v>0</v>
      </c>
      <c r="Z27">
        <v>0</v>
      </c>
      <c r="AA27">
        <v>0</v>
      </c>
      <c r="AB27">
        <v>0</v>
      </c>
      <c r="AC27">
        <v>0</v>
      </c>
      <c r="AD27">
        <v>0</v>
      </c>
      <c r="AE27">
        <v>0</v>
      </c>
      <c r="AF27">
        <v>0</v>
      </c>
      <c r="AG27">
        <v>0</v>
      </c>
      <c r="AH27" s="12">
        <v>7.5187969924812026E-2</v>
      </c>
      <c r="AI27">
        <v>0</v>
      </c>
      <c r="AJ27" s="12">
        <v>7.5187969924812026E-2</v>
      </c>
      <c r="AK27" s="12">
        <v>0.12495238095238095</v>
      </c>
      <c r="AL27" s="12">
        <v>0.17040358744394618</v>
      </c>
      <c r="AM27" s="12">
        <v>0.12495238095238095</v>
      </c>
      <c r="AN27" s="12">
        <v>0.17040358744394618</v>
      </c>
      <c r="AO27">
        <v>0</v>
      </c>
    </row>
    <row r="28" spans="1:47" x14ac:dyDescent="0.3">
      <c r="A28" t="s">
        <v>107</v>
      </c>
      <c r="B28">
        <v>721</v>
      </c>
      <c r="C28">
        <v>2.5000000000000001E-3</v>
      </c>
      <c r="D28">
        <v>0</v>
      </c>
      <c r="E28">
        <v>0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  <c r="R28">
        <v>0</v>
      </c>
      <c r="S28">
        <v>0</v>
      </c>
      <c r="T28">
        <v>0</v>
      </c>
      <c r="U28">
        <v>0</v>
      </c>
      <c r="V28">
        <v>0</v>
      </c>
      <c r="W28">
        <v>0</v>
      </c>
      <c r="X28">
        <v>0</v>
      </c>
      <c r="Y28">
        <v>0</v>
      </c>
      <c r="Z28">
        <v>0</v>
      </c>
      <c r="AA28">
        <v>0</v>
      </c>
      <c r="AB28">
        <v>0</v>
      </c>
      <c r="AC28">
        <v>0</v>
      </c>
      <c r="AD28">
        <v>0</v>
      </c>
      <c r="AE28">
        <v>0</v>
      </c>
      <c r="AF28">
        <v>0</v>
      </c>
      <c r="AG28">
        <v>0</v>
      </c>
      <c r="AH28">
        <v>0</v>
      </c>
      <c r="AI28">
        <v>0</v>
      </c>
      <c r="AJ28">
        <v>0</v>
      </c>
      <c r="AK28">
        <v>0</v>
      </c>
      <c r="AL28">
        <v>0</v>
      </c>
      <c r="AM28">
        <v>0</v>
      </c>
      <c r="AN28">
        <v>0</v>
      </c>
      <c r="AO28">
        <v>0</v>
      </c>
    </row>
    <row r="29" spans="1:47" x14ac:dyDescent="0.3">
      <c r="A29" t="s">
        <v>108</v>
      </c>
      <c r="B29">
        <v>722</v>
      </c>
      <c r="C29">
        <v>2.5000000000000001E-3</v>
      </c>
      <c r="D29">
        <v>0</v>
      </c>
      <c r="E29">
        <v>0</v>
      </c>
      <c r="F29">
        <v>0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  <c r="M29">
        <v>0</v>
      </c>
      <c r="N29">
        <v>0</v>
      </c>
      <c r="O29">
        <v>0</v>
      </c>
      <c r="P29">
        <v>0</v>
      </c>
      <c r="Q29">
        <v>0</v>
      </c>
      <c r="R29">
        <v>0</v>
      </c>
      <c r="S29">
        <v>0</v>
      </c>
      <c r="T29">
        <v>0</v>
      </c>
      <c r="U29">
        <v>0</v>
      </c>
      <c r="V29">
        <v>0</v>
      </c>
      <c r="W29">
        <v>0</v>
      </c>
      <c r="X29">
        <v>0</v>
      </c>
      <c r="Y29">
        <v>0</v>
      </c>
      <c r="Z29">
        <v>0</v>
      </c>
      <c r="AA29">
        <v>0</v>
      </c>
      <c r="AB29">
        <v>0</v>
      </c>
      <c r="AC29">
        <v>0</v>
      </c>
      <c r="AD29">
        <v>0</v>
      </c>
      <c r="AE29">
        <v>0</v>
      </c>
      <c r="AF29">
        <v>0</v>
      </c>
      <c r="AG29">
        <v>0</v>
      </c>
      <c r="AH29">
        <v>0</v>
      </c>
      <c r="AI29">
        <v>0</v>
      </c>
      <c r="AJ29">
        <v>0</v>
      </c>
      <c r="AK29">
        <v>0</v>
      </c>
      <c r="AL29">
        <v>0</v>
      </c>
      <c r="AM29">
        <v>0</v>
      </c>
      <c r="AN29">
        <v>0</v>
      </c>
      <c r="AO29">
        <v>0</v>
      </c>
    </row>
    <row r="32" spans="1:47" x14ac:dyDescent="0.3">
      <c r="C32">
        <f>SUM(C4:C29)</f>
        <v>1</v>
      </c>
      <c r="D32">
        <f t="shared" ref="D32:AO32" si="0">SUM(D4:D29)</f>
        <v>1</v>
      </c>
      <c r="E32">
        <f t="shared" si="0"/>
        <v>1</v>
      </c>
      <c r="F32">
        <f t="shared" si="0"/>
        <v>1.0000000000000002</v>
      </c>
      <c r="G32">
        <f t="shared" si="0"/>
        <v>1</v>
      </c>
      <c r="H32">
        <f t="shared" si="0"/>
        <v>1</v>
      </c>
      <c r="I32">
        <f>SUM(I4:I29)</f>
        <v>1</v>
      </c>
      <c r="J32">
        <f t="shared" si="0"/>
        <v>1</v>
      </c>
      <c r="K32">
        <f t="shared" si="0"/>
        <v>1</v>
      </c>
      <c r="L32">
        <f t="shared" si="0"/>
        <v>1</v>
      </c>
      <c r="M32">
        <f t="shared" si="0"/>
        <v>0.99999999999999989</v>
      </c>
      <c r="N32">
        <f t="shared" si="0"/>
        <v>1</v>
      </c>
      <c r="O32">
        <f t="shared" si="0"/>
        <v>1</v>
      </c>
      <c r="P32">
        <f t="shared" si="0"/>
        <v>1</v>
      </c>
      <c r="Q32">
        <f t="shared" si="0"/>
        <v>1</v>
      </c>
      <c r="R32">
        <f t="shared" si="0"/>
        <v>1</v>
      </c>
      <c r="S32">
        <f t="shared" si="0"/>
        <v>1</v>
      </c>
      <c r="T32">
        <f t="shared" si="0"/>
        <v>1</v>
      </c>
      <c r="U32">
        <f t="shared" si="0"/>
        <v>1</v>
      </c>
      <c r="V32">
        <f t="shared" si="0"/>
        <v>1</v>
      </c>
      <c r="W32">
        <f t="shared" si="0"/>
        <v>1</v>
      </c>
      <c r="X32">
        <f t="shared" si="0"/>
        <v>1</v>
      </c>
      <c r="Y32">
        <f t="shared" si="0"/>
        <v>1</v>
      </c>
      <c r="Z32">
        <f t="shared" si="0"/>
        <v>1</v>
      </c>
      <c r="AA32">
        <f t="shared" si="0"/>
        <v>1</v>
      </c>
      <c r="AB32">
        <f t="shared" si="0"/>
        <v>0.99999999999999989</v>
      </c>
      <c r="AC32">
        <f t="shared" si="0"/>
        <v>1</v>
      </c>
      <c r="AD32">
        <f t="shared" si="0"/>
        <v>1</v>
      </c>
      <c r="AE32">
        <f t="shared" si="0"/>
        <v>1</v>
      </c>
      <c r="AF32">
        <f t="shared" si="0"/>
        <v>1</v>
      </c>
      <c r="AG32">
        <f t="shared" si="0"/>
        <v>1</v>
      </c>
      <c r="AH32">
        <f t="shared" si="0"/>
        <v>0.99999999999999989</v>
      </c>
      <c r="AI32">
        <f t="shared" si="0"/>
        <v>1</v>
      </c>
      <c r="AJ32">
        <f t="shared" si="0"/>
        <v>0.99999999999999989</v>
      </c>
      <c r="AK32">
        <f t="shared" si="0"/>
        <v>0.99999999999999989</v>
      </c>
      <c r="AL32">
        <f t="shared" si="0"/>
        <v>1</v>
      </c>
      <c r="AM32">
        <f t="shared" si="0"/>
        <v>0.99999999999999989</v>
      </c>
      <c r="AN32">
        <f t="shared" si="0"/>
        <v>1</v>
      </c>
      <c r="AO32">
        <f t="shared" si="0"/>
        <v>1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22A649-5530-4AA1-BF8B-AEC5B715EA68}">
  <dimension ref="A1:L36"/>
  <sheetViews>
    <sheetView topLeftCell="A18" workbookViewId="0">
      <selection activeCell="L36" sqref="L36"/>
    </sheetView>
  </sheetViews>
  <sheetFormatPr defaultRowHeight="14.4" x14ac:dyDescent="0.3"/>
  <cols>
    <col min="1" max="1" width="14.6640625" bestFit="1" customWidth="1"/>
    <col min="2" max="2" width="14" customWidth="1"/>
    <col min="3" max="4" width="11" customWidth="1"/>
    <col min="5" max="5" width="13.21875" customWidth="1"/>
    <col min="6" max="6" width="12.33203125" customWidth="1"/>
    <col min="7" max="7" width="16.77734375" customWidth="1"/>
    <col min="8" max="8" width="13.5546875" bestFit="1" customWidth="1"/>
    <col min="10" max="10" width="11.33203125" customWidth="1"/>
    <col min="11" max="11" width="16.33203125" customWidth="1"/>
    <col min="12" max="12" width="13.77734375" customWidth="1"/>
  </cols>
  <sheetData>
    <row r="1" spans="1:12" s="7" customFormat="1" ht="28.8" x14ac:dyDescent="0.3">
      <c r="A1" s="11" t="s">
        <v>174</v>
      </c>
      <c r="B1" s="7" t="s">
        <v>173</v>
      </c>
      <c r="C1" s="7" t="s">
        <v>172</v>
      </c>
      <c r="D1" s="7" t="s">
        <v>386</v>
      </c>
      <c r="E1" s="7" t="s">
        <v>175</v>
      </c>
      <c r="F1" s="7" t="s">
        <v>344</v>
      </c>
      <c r="G1" s="7" t="s">
        <v>371</v>
      </c>
      <c r="H1" s="7" t="s">
        <v>347</v>
      </c>
      <c r="I1" s="7" t="s">
        <v>348</v>
      </c>
      <c r="J1" s="7" t="s">
        <v>502</v>
      </c>
      <c r="K1" s="7" t="s">
        <v>501</v>
      </c>
      <c r="L1" s="7" t="s">
        <v>573</v>
      </c>
    </row>
    <row r="2" spans="1:12" x14ac:dyDescent="0.3">
      <c r="A2" s="6" t="s">
        <v>36</v>
      </c>
      <c r="B2" t="s">
        <v>363</v>
      </c>
      <c r="D2" t="s">
        <v>360</v>
      </c>
    </row>
    <row r="3" spans="1:12" x14ac:dyDescent="0.3">
      <c r="A3" t="s">
        <v>349</v>
      </c>
      <c r="B3" t="s">
        <v>360</v>
      </c>
      <c r="C3" t="s">
        <v>360</v>
      </c>
      <c r="E3" t="s">
        <v>360</v>
      </c>
      <c r="F3" t="s">
        <v>360</v>
      </c>
      <c r="I3" t="s">
        <v>360</v>
      </c>
    </row>
    <row r="4" spans="1:12" x14ac:dyDescent="0.3">
      <c r="A4" t="s">
        <v>350</v>
      </c>
      <c r="C4" t="s">
        <v>360</v>
      </c>
      <c r="F4" t="s">
        <v>360</v>
      </c>
    </row>
    <row r="5" spans="1:12" x14ac:dyDescent="0.3">
      <c r="A5" s="6" t="s">
        <v>35</v>
      </c>
      <c r="B5" t="s">
        <v>363</v>
      </c>
      <c r="D5" t="s">
        <v>360</v>
      </c>
      <c r="E5" t="s">
        <v>360</v>
      </c>
      <c r="H5" t="s">
        <v>360</v>
      </c>
      <c r="I5" t="s">
        <v>360</v>
      </c>
    </row>
    <row r="6" spans="1:12" x14ac:dyDescent="0.3">
      <c r="A6" t="s">
        <v>351</v>
      </c>
      <c r="B6" t="s">
        <v>360</v>
      </c>
      <c r="C6" t="s">
        <v>360</v>
      </c>
      <c r="F6" t="s">
        <v>360</v>
      </c>
    </row>
    <row r="7" spans="1:12" x14ac:dyDescent="0.3">
      <c r="A7" t="s">
        <v>352</v>
      </c>
      <c r="C7" t="s">
        <v>360</v>
      </c>
      <c r="F7" t="s">
        <v>360</v>
      </c>
      <c r="G7" t="s">
        <v>360</v>
      </c>
    </row>
    <row r="8" spans="1:12" x14ac:dyDescent="0.3">
      <c r="A8" s="6" t="s">
        <v>25</v>
      </c>
      <c r="B8" t="s">
        <v>360</v>
      </c>
      <c r="C8" t="s">
        <v>360</v>
      </c>
      <c r="D8" t="s">
        <v>360</v>
      </c>
      <c r="K8" t="s">
        <v>360</v>
      </c>
    </row>
    <row r="9" spans="1:12" x14ac:dyDescent="0.3">
      <c r="A9" t="s">
        <v>378</v>
      </c>
      <c r="B9" t="s">
        <v>360</v>
      </c>
      <c r="D9" t="s">
        <v>360</v>
      </c>
    </row>
    <row r="10" spans="1:12" x14ac:dyDescent="0.3">
      <c r="A10" s="6" t="s">
        <v>377</v>
      </c>
      <c r="C10" t="s">
        <v>360</v>
      </c>
      <c r="K10" t="s">
        <v>360</v>
      </c>
    </row>
    <row r="11" spans="1:12" x14ac:dyDescent="0.3">
      <c r="A11" t="s">
        <v>376</v>
      </c>
      <c r="C11" t="s">
        <v>360</v>
      </c>
    </row>
    <row r="12" spans="1:12" x14ac:dyDescent="0.3">
      <c r="A12" t="s">
        <v>353</v>
      </c>
      <c r="C12" t="s">
        <v>360</v>
      </c>
    </row>
    <row r="13" spans="1:12" x14ac:dyDescent="0.3">
      <c r="A13" t="s">
        <v>355</v>
      </c>
      <c r="E13" t="s">
        <v>360</v>
      </c>
      <c r="F13" t="s">
        <v>360</v>
      </c>
    </row>
    <row r="14" spans="1:12" x14ac:dyDescent="0.3">
      <c r="A14" t="s">
        <v>356</v>
      </c>
      <c r="C14" t="s">
        <v>360</v>
      </c>
    </row>
    <row r="15" spans="1:12" x14ac:dyDescent="0.3">
      <c r="A15" t="s">
        <v>357</v>
      </c>
      <c r="C15" t="s">
        <v>360</v>
      </c>
      <c r="D15" t="s">
        <v>360</v>
      </c>
    </row>
    <row r="16" spans="1:12" x14ac:dyDescent="0.3">
      <c r="A16" s="6" t="s">
        <v>358</v>
      </c>
      <c r="B16" t="s">
        <v>360</v>
      </c>
      <c r="D16" t="s">
        <v>360</v>
      </c>
      <c r="E16" t="s">
        <v>360</v>
      </c>
      <c r="F16" t="s">
        <v>360</v>
      </c>
    </row>
    <row r="17" spans="1:12" x14ac:dyDescent="0.3">
      <c r="A17" t="s">
        <v>364</v>
      </c>
      <c r="F17" t="s">
        <v>360</v>
      </c>
    </row>
    <row r="18" spans="1:12" x14ac:dyDescent="0.3">
      <c r="A18" t="s">
        <v>357</v>
      </c>
      <c r="F18" t="s">
        <v>360</v>
      </c>
    </row>
    <row r="19" spans="1:12" x14ac:dyDescent="0.3">
      <c r="A19" s="6" t="s">
        <v>46</v>
      </c>
      <c r="B19" t="s">
        <v>360</v>
      </c>
      <c r="C19" t="s">
        <v>360</v>
      </c>
      <c r="D19" t="s">
        <v>360</v>
      </c>
      <c r="E19" t="s">
        <v>360</v>
      </c>
    </row>
    <row r="20" spans="1:12" x14ac:dyDescent="0.3">
      <c r="A20" t="s">
        <v>365</v>
      </c>
      <c r="F20" t="s">
        <v>360</v>
      </c>
    </row>
    <row r="21" spans="1:12" x14ac:dyDescent="0.3">
      <c r="A21" t="s">
        <v>366</v>
      </c>
      <c r="F21" t="s">
        <v>360</v>
      </c>
    </row>
    <row r="23" spans="1:12" s="6" customFormat="1" x14ac:dyDescent="0.3">
      <c r="A23" s="10" t="s">
        <v>372</v>
      </c>
    </row>
    <row r="24" spans="1:12" x14ac:dyDescent="0.3">
      <c r="A24" s="6" t="s">
        <v>354</v>
      </c>
      <c r="J24" t="s">
        <v>360</v>
      </c>
    </row>
    <row r="25" spans="1:12" x14ac:dyDescent="0.3">
      <c r="A25" s="6" t="s">
        <v>389</v>
      </c>
      <c r="J25" t="s">
        <v>360</v>
      </c>
    </row>
    <row r="26" spans="1:12" x14ac:dyDescent="0.3">
      <c r="A26" t="s">
        <v>359</v>
      </c>
      <c r="B26" t="s">
        <v>360</v>
      </c>
      <c r="D26" t="s">
        <v>360</v>
      </c>
    </row>
    <row r="27" spans="1:12" x14ac:dyDescent="0.3">
      <c r="A27" t="s">
        <v>361</v>
      </c>
      <c r="B27" t="s">
        <v>360</v>
      </c>
    </row>
    <row r="28" spans="1:12" x14ac:dyDescent="0.3">
      <c r="A28" t="s">
        <v>362</v>
      </c>
      <c r="B28" t="s">
        <v>360</v>
      </c>
      <c r="D28" t="s">
        <v>360</v>
      </c>
    </row>
    <row r="30" spans="1:12" x14ac:dyDescent="0.3">
      <c r="A30" s="6" t="s">
        <v>574</v>
      </c>
      <c r="L30" t="s">
        <v>360</v>
      </c>
    </row>
    <row r="32" spans="1:12" s="6" customFormat="1" x14ac:dyDescent="0.3">
      <c r="A32" s="6" t="s">
        <v>373</v>
      </c>
    </row>
    <row r="33" spans="1:12" x14ac:dyDescent="0.3">
      <c r="A33" t="s">
        <v>379</v>
      </c>
      <c r="B33" t="s">
        <v>381</v>
      </c>
      <c r="C33" t="s">
        <v>380</v>
      </c>
      <c r="D33" t="s">
        <v>387</v>
      </c>
      <c r="E33" t="s">
        <v>406</v>
      </c>
      <c r="F33" t="s">
        <v>382</v>
      </c>
      <c r="G33" t="s">
        <v>383</v>
      </c>
      <c r="H33" t="s">
        <v>383</v>
      </c>
      <c r="I33" t="s">
        <v>384</v>
      </c>
      <c r="J33" t="s">
        <v>381</v>
      </c>
      <c r="K33" t="s">
        <v>381</v>
      </c>
      <c r="L33" t="s">
        <v>382</v>
      </c>
    </row>
    <row r="34" spans="1:12" x14ac:dyDescent="0.3">
      <c r="A34" t="s">
        <v>374</v>
      </c>
      <c r="B34" t="s">
        <v>360</v>
      </c>
      <c r="D34" t="s">
        <v>360</v>
      </c>
      <c r="F34" t="s">
        <v>360</v>
      </c>
      <c r="I34" t="s">
        <v>360</v>
      </c>
    </row>
    <row r="35" spans="1:12" x14ac:dyDescent="0.3">
      <c r="A35" t="s">
        <v>367</v>
      </c>
      <c r="C35" t="s">
        <v>360</v>
      </c>
      <c r="E35" t="s">
        <v>360</v>
      </c>
      <c r="G35" t="s">
        <v>360</v>
      </c>
      <c r="H35" t="s">
        <v>360</v>
      </c>
      <c r="J35" t="s">
        <v>360</v>
      </c>
      <c r="L35" t="s">
        <v>360</v>
      </c>
    </row>
    <row r="36" spans="1:12" x14ac:dyDescent="0.3">
      <c r="A36" t="s">
        <v>368</v>
      </c>
      <c r="C36" t="s">
        <v>360</v>
      </c>
      <c r="E36" t="s">
        <v>360</v>
      </c>
      <c r="G36" t="s">
        <v>360</v>
      </c>
      <c r="H36" t="s">
        <v>360</v>
      </c>
      <c r="J36" t="s">
        <v>360</v>
      </c>
      <c r="K36" t="s">
        <v>360</v>
      </c>
    </row>
  </sheetData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DC58B3-C727-4FBA-AEF4-E2DFDECB7B47}">
  <dimension ref="A1:AB203"/>
  <sheetViews>
    <sheetView tabSelected="1" topLeftCell="A88" zoomScaleNormal="100" workbookViewId="0">
      <selection activeCell="AA37" sqref="AA37"/>
    </sheetView>
  </sheetViews>
  <sheetFormatPr defaultRowHeight="14.4" x14ac:dyDescent="0.3"/>
  <cols>
    <col min="17" max="17" width="19" customWidth="1"/>
  </cols>
  <sheetData>
    <row r="1" spans="1:11" x14ac:dyDescent="0.3">
      <c r="A1" t="s">
        <v>510</v>
      </c>
      <c r="D1" t="s">
        <v>524</v>
      </c>
    </row>
    <row r="2" spans="1:11" x14ac:dyDescent="0.3">
      <c r="A2" t="s">
        <v>422</v>
      </c>
      <c r="B2" t="s">
        <v>525</v>
      </c>
      <c r="K2" t="s">
        <v>526</v>
      </c>
    </row>
    <row r="26" spans="1:28" x14ac:dyDescent="0.3">
      <c r="A26" t="s">
        <v>512</v>
      </c>
      <c r="D26" t="s">
        <v>523</v>
      </c>
    </row>
    <row r="30" spans="1:28" x14ac:dyDescent="0.3">
      <c r="Q30" t="s">
        <v>513</v>
      </c>
    </row>
    <row r="31" spans="1:28" x14ac:dyDescent="0.3">
      <c r="R31">
        <v>2010</v>
      </c>
      <c r="S31">
        <v>2011</v>
      </c>
      <c r="T31">
        <v>2012</v>
      </c>
      <c r="U31">
        <v>2013</v>
      </c>
      <c r="V31">
        <v>2014</v>
      </c>
      <c r="W31">
        <v>2015</v>
      </c>
      <c r="X31">
        <v>2016</v>
      </c>
      <c r="Y31">
        <v>2017</v>
      </c>
      <c r="Z31">
        <v>2018</v>
      </c>
      <c r="AA31">
        <v>2019</v>
      </c>
      <c r="AB31">
        <v>2020</v>
      </c>
    </row>
    <row r="32" spans="1:28" x14ac:dyDescent="0.3">
      <c r="Q32" t="s">
        <v>516</v>
      </c>
      <c r="R32">
        <v>2.50790513833992</v>
      </c>
      <c r="S32">
        <v>2.2588932806324098</v>
      </c>
      <c r="T32">
        <v>1.1739130434782601</v>
      </c>
      <c r="U32">
        <v>0.72074000878347899</v>
      </c>
      <c r="V32">
        <v>0.72669669216317401</v>
      </c>
      <c r="W32">
        <v>0.72074000878348099</v>
      </c>
      <c r="X32">
        <v>0.690956591885029</v>
      </c>
      <c r="Y32">
        <v>0.36929568938173402</v>
      </c>
      <c r="Z32">
        <v>0.47651599021616597</v>
      </c>
      <c r="AA32">
        <v>0.39312242290050098</v>
      </c>
      <c r="AB32">
        <v>0.37947446994095502</v>
      </c>
    </row>
    <row r="33" spans="17:28" x14ac:dyDescent="0.3">
      <c r="Q33" t="s">
        <v>517</v>
      </c>
      <c r="R33">
        <v>2.8280632411067099</v>
      </c>
      <c r="S33">
        <v>2.5790513833992001</v>
      </c>
      <c r="T33">
        <v>1.47628458498023</v>
      </c>
      <c r="U33">
        <v>0.90539719355389403</v>
      </c>
      <c r="V33">
        <v>0.84583035975698595</v>
      </c>
      <c r="W33">
        <v>0.84583035975698795</v>
      </c>
      <c r="X33">
        <v>0.81604694285853596</v>
      </c>
      <c r="Y33">
        <v>0.45268925669740701</v>
      </c>
      <c r="Z33">
        <v>0.54203950739276197</v>
      </c>
      <c r="AA33">
        <v>0.42886252317864099</v>
      </c>
      <c r="AB33">
        <v>0.399079106280191</v>
      </c>
    </row>
    <row r="34" spans="17:28" x14ac:dyDescent="0.3">
      <c r="Q34" t="s">
        <v>518</v>
      </c>
      <c r="R34">
        <v>3.61067193675889</v>
      </c>
      <c r="S34">
        <v>3.2905138339920899</v>
      </c>
      <c r="T34">
        <v>2.0454545454545401</v>
      </c>
      <c r="U34">
        <v>1.4117152808275899</v>
      </c>
      <c r="V34">
        <v>1.2866249298540899</v>
      </c>
      <c r="W34">
        <v>1.2627981963353301</v>
      </c>
      <c r="X34">
        <v>1.0781410115649199</v>
      </c>
      <c r="Y34">
        <v>0.690956591885034</v>
      </c>
      <c r="Z34">
        <v>0.74456674230224495</v>
      </c>
      <c r="AA34">
        <v>0.66712985836626704</v>
      </c>
      <c r="AB34">
        <v>0.61657296088908198</v>
      </c>
    </row>
    <row r="35" spans="17:28" x14ac:dyDescent="0.3">
      <c r="Q35" t="s">
        <v>519</v>
      </c>
      <c r="R35">
        <v>4.23320158102766</v>
      </c>
      <c r="S35">
        <v>3.8418972332015802</v>
      </c>
      <c r="T35">
        <v>2.5790513833992001</v>
      </c>
      <c r="U35">
        <v>1.9537734683794401</v>
      </c>
      <c r="V35">
        <v>1.5546756819401699</v>
      </c>
      <c r="W35">
        <v>1.4712821146245001</v>
      </c>
      <c r="X35">
        <v>1.25088482957595</v>
      </c>
      <c r="Y35">
        <v>0.83987367637729504</v>
      </c>
      <c r="Z35">
        <v>0.86370040989605501</v>
      </c>
      <c r="AA35">
        <v>0.78626352596007998</v>
      </c>
      <c r="AB35">
        <v>0.72329232847801495</v>
      </c>
    </row>
    <row r="36" spans="17:28" x14ac:dyDescent="0.3">
      <c r="Q36" t="s">
        <v>520</v>
      </c>
      <c r="R36">
        <v>5.7094861660078999</v>
      </c>
      <c r="S36">
        <v>4.8023715415019703</v>
      </c>
      <c r="T36">
        <v>3.3083003952569099</v>
      </c>
      <c r="U36">
        <v>2.5256150728297402</v>
      </c>
      <c r="V36">
        <v>2.25160763736397</v>
      </c>
      <c r="W36">
        <v>2.0967338694920099</v>
      </c>
      <c r="X36">
        <v>1.63806924925584</v>
      </c>
      <c r="Y36">
        <v>1.17344794563997</v>
      </c>
      <c r="Z36">
        <v>1.17940462901965</v>
      </c>
      <c r="AA36">
        <v>1.03644422790708</v>
      </c>
      <c r="AB36">
        <v>0.96047430830039604</v>
      </c>
    </row>
    <row r="37" spans="17:28" x14ac:dyDescent="0.3">
      <c r="Q37" t="s">
        <v>575</v>
      </c>
      <c r="R37">
        <v>5.7094861660078999</v>
      </c>
      <c r="S37">
        <v>4.8023715415019703</v>
      </c>
      <c r="T37">
        <v>3.3083003952569099</v>
      </c>
      <c r="U37">
        <v>2.5256150728297402</v>
      </c>
      <c r="V37">
        <v>2.25160763736397</v>
      </c>
      <c r="W37">
        <v>2.0967338694920099</v>
      </c>
      <c r="X37">
        <v>1.63806924925584</v>
      </c>
      <c r="Y37">
        <v>1.17344794563997</v>
      </c>
      <c r="Z37">
        <v>1.17940462901965</v>
      </c>
      <c r="AA37">
        <v>1.03644422790708</v>
      </c>
      <c r="AB37">
        <v>1.0316205533596801</v>
      </c>
    </row>
    <row r="39" spans="17:28" x14ac:dyDescent="0.3">
      <c r="R39">
        <v>2010</v>
      </c>
      <c r="S39">
        <v>2011</v>
      </c>
      <c r="T39">
        <v>2012</v>
      </c>
      <c r="U39">
        <v>2013</v>
      </c>
      <c r="V39">
        <v>2014</v>
      </c>
      <c r="W39">
        <v>2015</v>
      </c>
      <c r="X39">
        <v>2016</v>
      </c>
      <c r="Y39">
        <v>2017</v>
      </c>
      <c r="Z39">
        <v>2018</v>
      </c>
      <c r="AA39">
        <v>2019</v>
      </c>
      <c r="AB39">
        <v>2020</v>
      </c>
    </row>
    <row r="40" spans="17:28" x14ac:dyDescent="0.3">
      <c r="Q40" t="s">
        <v>534</v>
      </c>
      <c r="R40">
        <f>R32</f>
        <v>2.50790513833992</v>
      </c>
      <c r="S40">
        <f t="shared" ref="S40:AB40" si="0">S32</f>
        <v>2.2588932806324098</v>
      </c>
      <c r="T40">
        <f t="shared" si="0"/>
        <v>1.1739130434782601</v>
      </c>
      <c r="U40">
        <f t="shared" si="0"/>
        <v>0.72074000878347899</v>
      </c>
      <c r="V40">
        <f t="shared" si="0"/>
        <v>0.72669669216317401</v>
      </c>
      <c r="W40">
        <f t="shared" si="0"/>
        <v>0.72074000878348099</v>
      </c>
      <c r="X40">
        <f t="shared" si="0"/>
        <v>0.690956591885029</v>
      </c>
      <c r="Y40">
        <f t="shared" si="0"/>
        <v>0.36929568938173402</v>
      </c>
      <c r="Z40">
        <f t="shared" si="0"/>
        <v>0.47651599021616597</v>
      </c>
      <c r="AA40">
        <f t="shared" si="0"/>
        <v>0.39312242290050098</v>
      </c>
      <c r="AB40">
        <f t="shared" si="0"/>
        <v>0.37947446994095502</v>
      </c>
    </row>
    <row r="41" spans="17:28" x14ac:dyDescent="0.3">
      <c r="Q41" t="s">
        <v>535</v>
      </c>
      <c r="R41">
        <f>R33-R32</f>
        <v>0.32015810276678991</v>
      </c>
      <c r="S41">
        <f t="shared" ref="S41:AB41" si="1">S33-S32</f>
        <v>0.32015810276679035</v>
      </c>
      <c r="T41">
        <f t="shared" si="1"/>
        <v>0.30237154150196988</v>
      </c>
      <c r="U41">
        <f t="shared" si="1"/>
        <v>0.18465718477041504</v>
      </c>
      <c r="V41">
        <f t="shared" si="1"/>
        <v>0.11913366759381194</v>
      </c>
      <c r="W41">
        <f t="shared" si="1"/>
        <v>0.12509035097350696</v>
      </c>
      <c r="X41">
        <f t="shared" si="1"/>
        <v>0.12509035097350696</v>
      </c>
      <c r="Y41">
        <f t="shared" si="1"/>
        <v>8.339356731567299E-2</v>
      </c>
      <c r="Z41">
        <f t="shared" si="1"/>
        <v>6.5523517176595991E-2</v>
      </c>
      <c r="AA41">
        <f t="shared" si="1"/>
        <v>3.5740100278140008E-2</v>
      </c>
      <c r="AB41">
        <f t="shared" si="1"/>
        <v>1.9604636339235981E-2</v>
      </c>
    </row>
    <row r="42" spans="17:28" x14ac:dyDescent="0.3">
      <c r="Q42" t="s">
        <v>536</v>
      </c>
      <c r="R42">
        <f t="shared" ref="R42:AB42" si="2">R34-R33</f>
        <v>0.78260869565218005</v>
      </c>
      <c r="S42">
        <f t="shared" si="2"/>
        <v>0.71146245059288971</v>
      </c>
      <c r="T42">
        <f t="shared" si="2"/>
        <v>0.56916996047431012</v>
      </c>
      <c r="U42">
        <f t="shared" si="2"/>
        <v>0.50631808727369587</v>
      </c>
      <c r="V42">
        <f t="shared" si="2"/>
        <v>0.44079457009710399</v>
      </c>
      <c r="W42">
        <f t="shared" si="2"/>
        <v>0.41696783657834213</v>
      </c>
      <c r="X42">
        <f t="shared" si="2"/>
        <v>0.26209406870638396</v>
      </c>
      <c r="Y42">
        <f t="shared" si="2"/>
        <v>0.23826733518762699</v>
      </c>
      <c r="Z42">
        <f t="shared" si="2"/>
        <v>0.20252723490948299</v>
      </c>
      <c r="AA42">
        <f t="shared" si="2"/>
        <v>0.23826733518762605</v>
      </c>
      <c r="AB42">
        <f t="shared" si="2"/>
        <v>0.21749385460889098</v>
      </c>
    </row>
    <row r="43" spans="17:28" x14ac:dyDescent="0.3">
      <c r="Q43" t="s">
        <v>537</v>
      </c>
      <c r="R43">
        <f t="shared" ref="R43:AB43" si="3">R35-R34</f>
        <v>0.62252964426877</v>
      </c>
      <c r="S43">
        <f t="shared" si="3"/>
        <v>0.55138339920949031</v>
      </c>
      <c r="T43">
        <f t="shared" si="3"/>
        <v>0.53359683794466006</v>
      </c>
      <c r="U43">
        <f t="shared" si="3"/>
        <v>0.5420581875518502</v>
      </c>
      <c r="V43">
        <f t="shared" si="3"/>
        <v>0.26805075208607998</v>
      </c>
      <c r="W43">
        <f t="shared" si="3"/>
        <v>0.20848391828917001</v>
      </c>
      <c r="X43">
        <f t="shared" si="3"/>
        <v>0.17274381801103011</v>
      </c>
      <c r="Y43">
        <f t="shared" si="3"/>
        <v>0.14891708449226104</v>
      </c>
      <c r="Z43">
        <f t="shared" si="3"/>
        <v>0.11913366759381006</v>
      </c>
      <c r="AA43">
        <f t="shared" si="3"/>
        <v>0.11913366759381294</v>
      </c>
      <c r="AB43">
        <f t="shared" si="3"/>
        <v>0.10671936758893297</v>
      </c>
    </row>
    <row r="44" spans="17:28" x14ac:dyDescent="0.3">
      <c r="Q44" t="s">
        <v>538</v>
      </c>
      <c r="R44">
        <f t="shared" ref="R44:AB44" si="4">R36-R35</f>
        <v>1.47628458498024</v>
      </c>
      <c r="S44">
        <f t="shared" si="4"/>
        <v>0.96047430830039016</v>
      </c>
      <c r="T44">
        <f t="shared" si="4"/>
        <v>0.72924901185770974</v>
      </c>
      <c r="U44">
        <f t="shared" si="4"/>
        <v>0.57184160445030008</v>
      </c>
      <c r="V44">
        <f t="shared" si="4"/>
        <v>0.69693195542380004</v>
      </c>
      <c r="W44">
        <f t="shared" si="4"/>
        <v>0.62545175486750981</v>
      </c>
      <c r="X44">
        <f t="shared" si="4"/>
        <v>0.38718441967988992</v>
      </c>
      <c r="Y44">
        <f t="shared" si="4"/>
        <v>0.33357426926267497</v>
      </c>
      <c r="Z44">
        <f t="shared" si="4"/>
        <v>0.31570421912359503</v>
      </c>
      <c r="AA44">
        <f t="shared" si="4"/>
        <v>0.25018070194700004</v>
      </c>
      <c r="AB44">
        <f t="shared" si="4"/>
        <v>0.23718197982238109</v>
      </c>
    </row>
    <row r="45" spans="17:28" x14ac:dyDescent="0.3">
      <c r="Q45" t="s">
        <v>576</v>
      </c>
      <c r="R45">
        <f t="shared" ref="R45:AB45" si="5">R37-R36</f>
        <v>0</v>
      </c>
      <c r="S45">
        <f t="shared" si="5"/>
        <v>0</v>
      </c>
      <c r="T45">
        <f t="shared" si="5"/>
        <v>0</v>
      </c>
      <c r="U45">
        <f t="shared" si="5"/>
        <v>0</v>
      </c>
      <c r="V45">
        <f t="shared" si="5"/>
        <v>0</v>
      </c>
      <c r="W45">
        <f t="shared" si="5"/>
        <v>0</v>
      </c>
      <c r="X45">
        <f t="shared" si="5"/>
        <v>0</v>
      </c>
      <c r="Y45">
        <f t="shared" si="5"/>
        <v>0</v>
      </c>
      <c r="Z45">
        <f t="shared" si="5"/>
        <v>0</v>
      </c>
      <c r="AA45">
        <f t="shared" si="5"/>
        <v>0</v>
      </c>
      <c r="AB45">
        <f t="shared" si="5"/>
        <v>7.1146245059284019E-2</v>
      </c>
    </row>
    <row r="46" spans="17:28" x14ac:dyDescent="0.3">
      <c r="R46">
        <f>SUM(R40:R45)</f>
        <v>5.7094861660078999</v>
      </c>
      <c r="S46">
        <f t="shared" ref="S46:AB46" si="6">SUM(S40:S45)</f>
        <v>4.8023715415019703</v>
      </c>
      <c r="T46">
        <f t="shared" si="6"/>
        <v>3.3083003952569099</v>
      </c>
      <c r="U46">
        <f t="shared" si="6"/>
        <v>2.5256150728297402</v>
      </c>
      <c r="V46">
        <f t="shared" si="6"/>
        <v>2.25160763736397</v>
      </c>
      <c r="W46">
        <f t="shared" si="6"/>
        <v>2.0967338694920099</v>
      </c>
      <c r="X46">
        <f t="shared" si="6"/>
        <v>1.63806924925584</v>
      </c>
      <c r="Y46">
        <f t="shared" si="6"/>
        <v>1.17344794563997</v>
      </c>
      <c r="Z46">
        <f t="shared" si="6"/>
        <v>1.17940462901965</v>
      </c>
      <c r="AA46">
        <f t="shared" si="6"/>
        <v>1.03644422790708</v>
      </c>
      <c r="AB46">
        <f t="shared" si="6"/>
        <v>1.0316205533596801</v>
      </c>
    </row>
    <row r="48" spans="17:28" x14ac:dyDescent="0.3">
      <c r="R48">
        <v>2010</v>
      </c>
      <c r="S48">
        <v>2011</v>
      </c>
      <c r="T48">
        <v>2012</v>
      </c>
      <c r="U48">
        <v>2013</v>
      </c>
      <c r="V48">
        <v>2014</v>
      </c>
      <c r="W48">
        <v>2015</v>
      </c>
      <c r="X48">
        <v>2016</v>
      </c>
      <c r="Y48">
        <v>2017</v>
      </c>
      <c r="Z48">
        <v>2018</v>
      </c>
      <c r="AA48">
        <v>2019</v>
      </c>
      <c r="AB48">
        <v>2020</v>
      </c>
    </row>
    <row r="49" spans="1:28" x14ac:dyDescent="0.3">
      <c r="Q49" t="s">
        <v>534</v>
      </c>
      <c r="R49" s="22">
        <f>R40/R$46</f>
        <v>0.43925233644859835</v>
      </c>
      <c r="S49" s="22">
        <f t="shared" ref="S49:AB49" si="7">S40/S$46</f>
        <v>0.47037037037037072</v>
      </c>
      <c r="T49" s="22">
        <f t="shared" si="7"/>
        <v>0.35483870967741987</v>
      </c>
      <c r="U49" s="22">
        <f t="shared" si="7"/>
        <v>0.28537207294061251</v>
      </c>
      <c r="V49" s="22">
        <f t="shared" si="7"/>
        <v>0.32274570404901515</v>
      </c>
      <c r="W49" s="22">
        <f t="shared" si="7"/>
        <v>0.3437441533570017</v>
      </c>
      <c r="X49" s="22">
        <f t="shared" si="7"/>
        <v>0.42181158836778382</v>
      </c>
      <c r="Y49" s="22">
        <f t="shared" si="7"/>
        <v>0.31470990319926728</v>
      </c>
      <c r="Z49" s="22">
        <f t="shared" si="7"/>
        <v>0.40403096485407025</v>
      </c>
      <c r="AA49" s="22">
        <f t="shared" si="7"/>
        <v>0.37929915794344649</v>
      </c>
      <c r="AB49" s="22">
        <f t="shared" si="7"/>
        <v>0.36784306856345583</v>
      </c>
    </row>
    <row r="50" spans="1:28" x14ac:dyDescent="0.3">
      <c r="Q50" t="s">
        <v>535</v>
      </c>
      <c r="R50" s="22">
        <f t="shared" ref="R50:AB54" si="8">R41/R$46</f>
        <v>5.607476635513875E-2</v>
      </c>
      <c r="S50" s="22">
        <f t="shared" si="8"/>
        <v>6.666666666666507E-2</v>
      </c>
      <c r="T50" s="22">
        <f t="shared" si="8"/>
        <v>9.1397849462363845E-2</v>
      </c>
      <c r="U50" s="22">
        <f t="shared" si="8"/>
        <v>7.3113748313008806E-2</v>
      </c>
      <c r="V50" s="22">
        <f t="shared" si="8"/>
        <v>5.2910491871170584E-2</v>
      </c>
      <c r="W50" s="22">
        <f t="shared" si="8"/>
        <v>5.9659622422092821E-2</v>
      </c>
      <c r="X50" s="22">
        <f t="shared" si="8"/>
        <v>7.6364507196710008E-2</v>
      </c>
      <c r="Y50" s="22">
        <f t="shared" si="8"/>
        <v>7.1067121149709089E-2</v>
      </c>
      <c r="Z50" s="22">
        <f t="shared" si="8"/>
        <v>5.5556435479705332E-2</v>
      </c>
      <c r="AA50" s="22">
        <f t="shared" si="8"/>
        <v>3.4483380114249819E-2</v>
      </c>
      <c r="AB50" s="22">
        <f t="shared" si="8"/>
        <v>1.9003727945696249E-2</v>
      </c>
    </row>
    <row r="51" spans="1:28" x14ac:dyDescent="0.3">
      <c r="Q51" t="s">
        <v>536</v>
      </c>
      <c r="R51" s="22">
        <f t="shared" si="8"/>
        <v>0.13707165109034389</v>
      </c>
      <c r="S51" s="22">
        <f t="shared" si="8"/>
        <v>0.14814814814814922</v>
      </c>
      <c r="T51" s="22">
        <f t="shared" si="8"/>
        <v>0.1720430107526891</v>
      </c>
      <c r="U51" s="22">
        <f t="shared" si="8"/>
        <v>0.20047318085824095</v>
      </c>
      <c r="V51" s="22">
        <f t="shared" si="8"/>
        <v>0.19576881992333109</v>
      </c>
      <c r="W51" s="22">
        <f t="shared" si="8"/>
        <v>0.19886540807363587</v>
      </c>
      <c r="X51" s="22">
        <f t="shared" si="8"/>
        <v>0.16000182460262344</v>
      </c>
      <c r="Y51" s="22">
        <f t="shared" si="8"/>
        <v>0.20304891757058877</v>
      </c>
      <c r="Z51" s="22">
        <f t="shared" si="8"/>
        <v>0.17171989148272937</v>
      </c>
      <c r="AA51" s="22">
        <f t="shared" si="8"/>
        <v>0.22988920076169053</v>
      </c>
      <c r="AB51" s="22">
        <f t="shared" si="8"/>
        <v>0.21082737630670351</v>
      </c>
    </row>
    <row r="52" spans="1:28" x14ac:dyDescent="0.3">
      <c r="Q52" t="s">
        <v>537</v>
      </c>
      <c r="R52" s="22">
        <f t="shared" si="8"/>
        <v>0.10903426791277186</v>
      </c>
      <c r="S52" s="22">
        <f t="shared" si="8"/>
        <v>0.11481481481481583</v>
      </c>
      <c r="T52" s="22">
        <f t="shared" si="8"/>
        <v>0.1612903225806443</v>
      </c>
      <c r="U52" s="22">
        <f t="shared" si="8"/>
        <v>0.21462422891882704</v>
      </c>
      <c r="V52" s="22">
        <f t="shared" si="8"/>
        <v>0.1190486067101352</v>
      </c>
      <c r="W52" s="22">
        <f t="shared" si="8"/>
        <v>9.9432704036817435E-2</v>
      </c>
      <c r="X52" s="22">
        <f t="shared" si="8"/>
        <v>0.1054557480335499</v>
      </c>
      <c r="Y52" s="22">
        <f t="shared" si="8"/>
        <v>0.12690557348161302</v>
      </c>
      <c r="Z52" s="22">
        <f t="shared" si="8"/>
        <v>0.1010117008721908</v>
      </c>
      <c r="AA52" s="22">
        <f t="shared" si="8"/>
        <v>0.11494460038084518</v>
      </c>
      <c r="AB52" s="22">
        <f t="shared" si="8"/>
        <v>0.10344827586206949</v>
      </c>
    </row>
    <row r="53" spans="1:28" x14ac:dyDescent="0.3">
      <c r="Q53" t="s">
        <v>538</v>
      </c>
      <c r="R53" s="22">
        <f t="shared" si="8"/>
        <v>0.25856697819314717</v>
      </c>
      <c r="S53" s="22">
        <f t="shared" si="8"/>
        <v>0.19999999999999918</v>
      </c>
      <c r="T53" s="22">
        <f t="shared" si="8"/>
        <v>0.22043010752688286</v>
      </c>
      <c r="U53" s="22">
        <f t="shared" si="8"/>
        <v>0.22641676896931068</v>
      </c>
      <c r="V53" s="22">
        <f t="shared" si="8"/>
        <v>0.30952637744634803</v>
      </c>
      <c r="W53" s="22">
        <f t="shared" si="8"/>
        <v>0.29829811211045221</v>
      </c>
      <c r="X53" s="22">
        <f t="shared" si="8"/>
        <v>0.23636633179933283</v>
      </c>
      <c r="Y53" s="22">
        <f t="shared" si="8"/>
        <v>0.28426848459882187</v>
      </c>
      <c r="Z53" s="22">
        <f t="shared" si="8"/>
        <v>0.26768100731130429</v>
      </c>
      <c r="AA53" s="22">
        <f t="shared" si="8"/>
        <v>0.241383660799768</v>
      </c>
      <c r="AB53" s="22">
        <f t="shared" si="8"/>
        <v>0.22991203408069974</v>
      </c>
    </row>
    <row r="54" spans="1:28" x14ac:dyDescent="0.3">
      <c r="Q54" t="s">
        <v>576</v>
      </c>
      <c r="R54" s="22">
        <f t="shared" si="8"/>
        <v>0</v>
      </c>
      <c r="S54" s="22">
        <f t="shared" si="8"/>
        <v>0</v>
      </c>
      <c r="T54" s="22">
        <f t="shared" si="8"/>
        <v>0</v>
      </c>
      <c r="U54" s="22">
        <f t="shared" si="8"/>
        <v>0</v>
      </c>
      <c r="V54" s="22">
        <f t="shared" si="8"/>
        <v>0</v>
      </c>
      <c r="W54" s="22">
        <f t="shared" si="8"/>
        <v>0</v>
      </c>
      <c r="X54" s="22">
        <f t="shared" si="8"/>
        <v>0</v>
      </c>
      <c r="Y54" s="22">
        <f t="shared" si="8"/>
        <v>0</v>
      </c>
      <c r="Z54" s="22">
        <f t="shared" si="8"/>
        <v>0</v>
      </c>
      <c r="AA54" s="22">
        <f t="shared" si="8"/>
        <v>0</v>
      </c>
      <c r="AB54" s="22">
        <f t="shared" si="8"/>
        <v>6.8965517241375174E-2</v>
      </c>
    </row>
    <row r="56" spans="1:28" x14ac:dyDescent="0.3">
      <c r="A56" t="s">
        <v>514</v>
      </c>
      <c r="B56" t="s">
        <v>515</v>
      </c>
    </row>
    <row r="94" spans="1:2" x14ac:dyDescent="0.3">
      <c r="A94" t="s">
        <v>508</v>
      </c>
    </row>
    <row r="95" spans="1:2" x14ac:dyDescent="0.3">
      <c r="A95" t="s">
        <v>511</v>
      </c>
      <c r="B95" t="s">
        <v>509</v>
      </c>
    </row>
    <row r="124" spans="1:3" x14ac:dyDescent="0.3">
      <c r="A124" t="s">
        <v>521</v>
      </c>
      <c r="C124" t="s">
        <v>522</v>
      </c>
    </row>
    <row r="181" spans="14:25" x14ac:dyDescent="0.3">
      <c r="O181">
        <v>2010</v>
      </c>
      <c r="P181">
        <v>2011</v>
      </c>
      <c r="Q181">
        <v>2012</v>
      </c>
      <c r="R181">
        <v>2013</v>
      </c>
      <c r="S181">
        <v>2014</v>
      </c>
      <c r="T181">
        <v>2015</v>
      </c>
      <c r="U181">
        <v>2016</v>
      </c>
      <c r="V181">
        <v>2017</v>
      </c>
      <c r="W181">
        <v>2018</v>
      </c>
      <c r="X181">
        <v>2019</v>
      </c>
      <c r="Y181">
        <v>2020</v>
      </c>
    </row>
    <row r="182" spans="14:25" x14ac:dyDescent="0.3">
      <c r="N182" t="s">
        <v>516</v>
      </c>
      <c r="O182">
        <v>2.6803462603878101</v>
      </c>
      <c r="P182">
        <v>2.24231301939058</v>
      </c>
      <c r="Q182">
        <v>1.16808864265928</v>
      </c>
      <c r="R182">
        <v>0.81349030470914097</v>
      </c>
      <c r="S182">
        <v>0.77177285318559596</v>
      </c>
      <c r="T182">
        <v>0.77177285318559796</v>
      </c>
      <c r="U182">
        <v>0.69876731301939199</v>
      </c>
      <c r="V182">
        <v>0.37545706371191201</v>
      </c>
      <c r="W182">
        <v>0.49018005540166198</v>
      </c>
      <c r="X182">
        <v>0.40674515235457298</v>
      </c>
      <c r="Y182">
        <v>0.38588642659279798</v>
      </c>
    </row>
    <row r="183" spans="14:25" x14ac:dyDescent="0.3">
      <c r="N183" t="s">
        <v>517</v>
      </c>
      <c r="O183">
        <v>3.1496675900277</v>
      </c>
      <c r="P183">
        <v>2.96193905817174</v>
      </c>
      <c r="Q183">
        <v>1.64783933518005</v>
      </c>
      <c r="R183">
        <v>1.2619529085872501</v>
      </c>
      <c r="S183">
        <v>1.1159418282548399</v>
      </c>
      <c r="T183">
        <v>1.08465373961218</v>
      </c>
      <c r="U183">
        <v>0.93864265927977997</v>
      </c>
      <c r="V183">
        <v>0.58404432132964001</v>
      </c>
      <c r="W183">
        <v>0.71962603878116305</v>
      </c>
      <c r="X183">
        <v>0.63619113573407204</v>
      </c>
      <c r="Y183">
        <v>0.60490304709141296</v>
      </c>
    </row>
    <row r="184" spans="14:25" x14ac:dyDescent="0.3">
      <c r="N184" t="s">
        <v>518</v>
      </c>
      <c r="O184">
        <v>3.7337119113573398</v>
      </c>
      <c r="P184">
        <v>3.5042659279778401</v>
      </c>
      <c r="Q184">
        <v>2.15887811634349</v>
      </c>
      <c r="R184">
        <v>1.7938504155124599</v>
      </c>
      <c r="S184">
        <v>1.6165512465373899</v>
      </c>
      <c r="T184">
        <v>1.4496814404432099</v>
      </c>
      <c r="U184">
        <v>1.31409972299168</v>
      </c>
      <c r="V184">
        <v>0.95950138504155202</v>
      </c>
      <c r="W184">
        <v>1.0220775623268701</v>
      </c>
      <c r="X184">
        <v>0.93864265927977997</v>
      </c>
      <c r="Y184">
        <v>0.87606648199446002</v>
      </c>
    </row>
    <row r="185" spans="14:25" x14ac:dyDescent="0.3">
      <c r="N185" t="s">
        <v>519</v>
      </c>
      <c r="O185">
        <v>4.9018005540166198</v>
      </c>
      <c r="P185">
        <v>4.223891966759</v>
      </c>
      <c r="Q185">
        <v>2.8367867036011001</v>
      </c>
      <c r="R185">
        <v>2.6699168975069201</v>
      </c>
      <c r="S185">
        <v>1.97114958448753</v>
      </c>
      <c r="T185">
        <v>1.7834210526315699</v>
      </c>
      <c r="U185">
        <v>1.64783933518005</v>
      </c>
      <c r="V185">
        <v>1.2723822714681401</v>
      </c>
      <c r="W185">
        <v>1.3036703601108</v>
      </c>
      <c r="X185">
        <v>1.16808864265928</v>
      </c>
      <c r="Y185">
        <v>1.1159418282548399</v>
      </c>
    </row>
    <row r="186" spans="14:25" x14ac:dyDescent="0.3">
      <c r="N186" t="s">
        <v>520</v>
      </c>
      <c r="O186">
        <v>7.53</v>
      </c>
      <c r="P186">
        <v>6.6122160664819898</v>
      </c>
      <c r="Q186">
        <v>4.6723545706371201</v>
      </c>
      <c r="R186">
        <v>4.0987396121883597</v>
      </c>
      <c r="S186">
        <v>3.6085595567866999</v>
      </c>
      <c r="T186">
        <v>3.3686842105263102</v>
      </c>
      <c r="U186">
        <v>3.1705263157894699</v>
      </c>
      <c r="V186">
        <v>2.9515096952908499</v>
      </c>
      <c r="W186">
        <v>2.79506925207756</v>
      </c>
      <c r="X186">
        <v>2.5551939058171702</v>
      </c>
      <c r="Y186">
        <v>2.4821883656509698</v>
      </c>
    </row>
    <row r="187" spans="14:25" x14ac:dyDescent="0.3">
      <c r="N187" t="s">
        <v>575</v>
      </c>
      <c r="O187">
        <f t="shared" ref="O187:V187" si="9">O186</f>
        <v>7.53</v>
      </c>
      <c r="P187">
        <f t="shared" si="9"/>
        <v>6.6122160664819898</v>
      </c>
      <c r="Q187">
        <f t="shared" si="9"/>
        <v>4.6723545706371201</v>
      </c>
      <c r="R187">
        <f t="shared" si="9"/>
        <v>4.0987396121883597</v>
      </c>
      <c r="S187">
        <f t="shared" si="9"/>
        <v>3.6085595567866999</v>
      </c>
      <c r="T187">
        <f t="shared" si="9"/>
        <v>3.3686842105263102</v>
      </c>
      <c r="U187">
        <f t="shared" si="9"/>
        <v>3.1705263157894699</v>
      </c>
      <c r="V187">
        <f t="shared" si="9"/>
        <v>2.9515096952908499</v>
      </c>
      <c r="W187">
        <f>W186</f>
        <v>2.79506925207756</v>
      </c>
      <c r="X187">
        <v>2.7846398891966699</v>
      </c>
      <c r="Y187">
        <v>2.7324930747922398</v>
      </c>
    </row>
    <row r="190" spans="14:25" x14ac:dyDescent="0.3">
      <c r="N190" t="s">
        <v>516</v>
      </c>
      <c r="O190">
        <f>O182</f>
        <v>2.6803462603878101</v>
      </c>
      <c r="P190">
        <f t="shared" ref="P190:Y190" si="10">P182</f>
        <v>2.24231301939058</v>
      </c>
      <c r="Q190">
        <f t="shared" si="10"/>
        <v>1.16808864265928</v>
      </c>
      <c r="R190">
        <f t="shared" si="10"/>
        <v>0.81349030470914097</v>
      </c>
      <c r="S190">
        <f t="shared" si="10"/>
        <v>0.77177285318559596</v>
      </c>
      <c r="T190">
        <f t="shared" si="10"/>
        <v>0.77177285318559796</v>
      </c>
      <c r="U190">
        <f t="shared" si="10"/>
        <v>0.69876731301939199</v>
      </c>
      <c r="V190">
        <f t="shared" si="10"/>
        <v>0.37545706371191201</v>
      </c>
      <c r="W190">
        <f t="shared" si="10"/>
        <v>0.49018005540166198</v>
      </c>
      <c r="X190">
        <f t="shared" si="10"/>
        <v>0.40674515235457298</v>
      </c>
      <c r="Y190">
        <f t="shared" si="10"/>
        <v>0.38588642659279798</v>
      </c>
    </row>
    <row r="191" spans="14:25" x14ac:dyDescent="0.3">
      <c r="N191" t="s">
        <v>517</v>
      </c>
      <c r="O191">
        <f t="shared" ref="O191:X195" si="11">O183-O182</f>
        <v>0.46932132963988993</v>
      </c>
      <c r="P191">
        <f t="shared" si="11"/>
        <v>0.71962603878115994</v>
      </c>
      <c r="Q191">
        <f t="shared" si="11"/>
        <v>0.47975069252076996</v>
      </c>
      <c r="R191">
        <f t="shared" si="11"/>
        <v>0.4484626038781091</v>
      </c>
      <c r="S191">
        <f t="shared" si="11"/>
        <v>0.34416897506924393</v>
      </c>
      <c r="T191">
        <f t="shared" si="11"/>
        <v>0.31288088642658207</v>
      </c>
      <c r="U191">
        <f t="shared" si="11"/>
        <v>0.23987534626038798</v>
      </c>
      <c r="V191">
        <f t="shared" si="11"/>
        <v>0.20858725761772801</v>
      </c>
      <c r="W191">
        <f t="shared" si="11"/>
        <v>0.22944598337950106</v>
      </c>
      <c r="X191">
        <f t="shared" si="11"/>
        <v>0.22944598337949906</v>
      </c>
      <c r="Y191">
        <f>Y183-Y182</f>
        <v>0.21901662049861498</v>
      </c>
    </row>
    <row r="192" spans="14:25" x14ac:dyDescent="0.3">
      <c r="N192" t="s">
        <v>518</v>
      </c>
      <c r="O192">
        <f t="shared" si="11"/>
        <v>0.58404432132963979</v>
      </c>
      <c r="P192">
        <f t="shared" si="11"/>
        <v>0.54232686980610012</v>
      </c>
      <c r="Q192">
        <f t="shared" si="11"/>
        <v>0.51103878116344004</v>
      </c>
      <c r="R192">
        <f t="shared" si="11"/>
        <v>0.53189750692520987</v>
      </c>
      <c r="S192">
        <f t="shared" si="11"/>
        <v>0.50060941828255001</v>
      </c>
      <c r="T192">
        <f t="shared" si="11"/>
        <v>0.36502770083102987</v>
      </c>
      <c r="U192">
        <f t="shared" si="11"/>
        <v>0.37545706371190002</v>
      </c>
      <c r="V192">
        <f t="shared" si="11"/>
        <v>0.37545706371191201</v>
      </c>
      <c r="W192">
        <f t="shared" si="11"/>
        <v>0.30245152354570704</v>
      </c>
      <c r="X192">
        <f t="shared" si="11"/>
        <v>0.30245152354570792</v>
      </c>
      <c r="Y192">
        <f t="shared" ref="Y192:Y195" si="12">Y184-Y183</f>
        <v>0.27116343490304706</v>
      </c>
    </row>
    <row r="193" spans="14:25" x14ac:dyDescent="0.3">
      <c r="N193" t="s">
        <v>519</v>
      </c>
      <c r="O193">
        <f t="shared" si="11"/>
        <v>1.16808864265928</v>
      </c>
      <c r="P193">
        <f t="shared" si="11"/>
        <v>0.71962603878115994</v>
      </c>
      <c r="Q193">
        <f t="shared" si="11"/>
        <v>0.67790858725761005</v>
      </c>
      <c r="R193">
        <f t="shared" si="11"/>
        <v>0.87606648199446013</v>
      </c>
      <c r="S193">
        <f t="shared" si="11"/>
        <v>0.35459833795014006</v>
      </c>
      <c r="T193">
        <f t="shared" si="11"/>
        <v>0.33373961218836001</v>
      </c>
      <c r="U193">
        <f t="shared" si="11"/>
        <v>0.33373961218837001</v>
      </c>
      <c r="V193">
        <f t="shared" si="11"/>
        <v>0.31288088642658807</v>
      </c>
      <c r="W193">
        <f t="shared" si="11"/>
        <v>0.28159279778392987</v>
      </c>
      <c r="X193">
        <f t="shared" si="11"/>
        <v>0.22944598337950006</v>
      </c>
      <c r="Y193">
        <f t="shared" si="12"/>
        <v>0.23987534626037987</v>
      </c>
    </row>
    <row r="194" spans="14:25" x14ac:dyDescent="0.3">
      <c r="N194" t="s">
        <v>520</v>
      </c>
      <c r="O194">
        <f t="shared" si="11"/>
        <v>2.6281994459833804</v>
      </c>
      <c r="P194">
        <f t="shared" si="11"/>
        <v>2.3883240997229898</v>
      </c>
      <c r="Q194">
        <f t="shared" si="11"/>
        <v>1.83556786703602</v>
      </c>
      <c r="R194">
        <f t="shared" si="11"/>
        <v>1.4288227146814396</v>
      </c>
      <c r="S194">
        <f t="shared" si="11"/>
        <v>1.63740997229917</v>
      </c>
      <c r="T194">
        <f t="shared" si="11"/>
        <v>1.5852631578947403</v>
      </c>
      <c r="U194">
        <f t="shared" si="11"/>
        <v>1.5226869806094199</v>
      </c>
      <c r="V194">
        <f t="shared" si="11"/>
        <v>1.6791274238227099</v>
      </c>
      <c r="W194">
        <f t="shared" si="11"/>
        <v>1.49139889196676</v>
      </c>
      <c r="X194">
        <f t="shared" si="11"/>
        <v>1.3871052631578902</v>
      </c>
      <c r="Y194">
        <f t="shared" si="12"/>
        <v>1.3662465373961299</v>
      </c>
    </row>
    <row r="195" spans="14:25" x14ac:dyDescent="0.3">
      <c r="N195" t="s">
        <v>575</v>
      </c>
      <c r="O195">
        <f t="shared" si="11"/>
        <v>0</v>
      </c>
      <c r="P195">
        <f t="shared" si="11"/>
        <v>0</v>
      </c>
      <c r="Q195">
        <f t="shared" si="11"/>
        <v>0</v>
      </c>
      <c r="R195">
        <f t="shared" si="11"/>
        <v>0</v>
      </c>
      <c r="S195">
        <f t="shared" si="11"/>
        <v>0</v>
      </c>
      <c r="T195">
        <f t="shared" si="11"/>
        <v>0</v>
      </c>
      <c r="U195">
        <f t="shared" si="11"/>
        <v>0</v>
      </c>
      <c r="V195">
        <f t="shared" si="11"/>
        <v>0</v>
      </c>
      <c r="W195">
        <f t="shared" si="11"/>
        <v>0</v>
      </c>
      <c r="X195">
        <f t="shared" si="11"/>
        <v>0.22944598337949973</v>
      </c>
      <c r="Y195">
        <f t="shared" si="12"/>
        <v>0.25030470914127001</v>
      </c>
    </row>
    <row r="197" spans="14:25" x14ac:dyDescent="0.3">
      <c r="O197">
        <v>2010</v>
      </c>
      <c r="P197">
        <v>2011</v>
      </c>
      <c r="Q197">
        <v>2012</v>
      </c>
      <c r="R197">
        <v>2013</v>
      </c>
      <c r="S197">
        <v>2014</v>
      </c>
      <c r="T197">
        <v>2015</v>
      </c>
      <c r="U197">
        <v>2016</v>
      </c>
      <c r="V197">
        <v>2017</v>
      </c>
      <c r="W197">
        <v>2018</v>
      </c>
      <c r="X197">
        <v>2019</v>
      </c>
      <c r="Y197">
        <v>2020</v>
      </c>
    </row>
    <row r="198" spans="14:25" x14ac:dyDescent="0.3">
      <c r="N198" t="s">
        <v>516</v>
      </c>
      <c r="O198">
        <f>O190/SUM(O$190:O$195)</f>
        <v>0.35595567867035988</v>
      </c>
      <c r="P198">
        <f>P190/SUM(P$190:P$195)</f>
        <v>0.33911671924290221</v>
      </c>
      <c r="Q198">
        <f>Q190/SUM(Q$190:Q$195)</f>
        <v>0.25</v>
      </c>
      <c r="R198">
        <f>R190/SUM(R$190:R$195)</f>
        <v>0.19847328244274831</v>
      </c>
      <c r="S198">
        <f>S190/SUM(S$190:S$195)</f>
        <v>0.21387283236994253</v>
      </c>
      <c r="T198">
        <f>T190/SUM(T$190:T$195)</f>
        <v>0.22910216718266363</v>
      </c>
      <c r="U198">
        <f>U190/SUM(U$190:U$195)</f>
        <v>0.22039473684210598</v>
      </c>
      <c r="V198">
        <f>V190/SUM(V$190:V$195)</f>
        <v>0.12720848056537162</v>
      </c>
      <c r="W198">
        <f>W190/SUM(W$190:W$195)</f>
        <v>0.17537313432835833</v>
      </c>
      <c r="X198">
        <f>X190/SUM(X$190:X$195)</f>
        <v>0.14606741573033824</v>
      </c>
      <c r="Y198">
        <f>Y190/SUM(Y$190:Y$195)</f>
        <v>0.14122137404580182</v>
      </c>
    </row>
    <row r="199" spans="14:25" x14ac:dyDescent="0.3">
      <c r="N199" t="s">
        <v>517</v>
      </c>
      <c r="O199">
        <f>O191/SUM(O$190:O$195)</f>
        <v>6.2326869806094275E-2</v>
      </c>
      <c r="P199">
        <f>P191/SUM(P$190:P$195)</f>
        <v>0.10883280757097746</v>
      </c>
      <c r="Q199">
        <f>Q191/SUM(Q$190:Q$195)</f>
        <v>0.10267857142857019</v>
      </c>
      <c r="R199">
        <f>R191/SUM(R$190:R$195)</f>
        <v>0.1094147582697185</v>
      </c>
      <c r="S199">
        <f>S191/SUM(S$190:S$195)</f>
        <v>9.5375722543350444E-2</v>
      </c>
      <c r="T199">
        <f>T191/SUM(T$190:T$195)</f>
        <v>9.2879256965941237E-2</v>
      </c>
      <c r="U199">
        <f>U191/SUM(U$190:U$195)</f>
        <v>7.5657894736842243E-2</v>
      </c>
      <c r="V199">
        <f>V191/SUM(V$190:V$195)</f>
        <v>7.0671378091872822E-2</v>
      </c>
      <c r="W199">
        <f>W191/SUM(W$190:W$195)</f>
        <v>8.208955223880593E-2</v>
      </c>
      <c r="X199">
        <f>X191/SUM(X$190:X$195)</f>
        <v>8.2397003745317693E-2</v>
      </c>
      <c r="Y199">
        <f>Y191/SUM(Y$190:Y$195)</f>
        <v>8.015267175572531E-2</v>
      </c>
    </row>
    <row r="200" spans="14:25" x14ac:dyDescent="0.3">
      <c r="N200" t="s">
        <v>518</v>
      </c>
      <c r="O200">
        <f>O192/SUM(O$190:O$195)</f>
        <v>7.7562326869806075E-2</v>
      </c>
      <c r="P200">
        <f>P192/SUM(P$190:P$195)</f>
        <v>8.2018927444795914E-2</v>
      </c>
      <c r="Q200">
        <f>Q192/SUM(Q$190:Q$195)</f>
        <v>0.10937500000000107</v>
      </c>
      <c r="R200">
        <f>R192/SUM(R$190:R$195)</f>
        <v>0.12977099236641293</v>
      </c>
      <c r="S200">
        <f>S192/SUM(S$190:S$195)</f>
        <v>0.13872832369942253</v>
      </c>
      <c r="T200">
        <f>T192/SUM(T$190:T$195)</f>
        <v>0.10835913312693662</v>
      </c>
      <c r="U200">
        <f>U192/SUM(U$190:U$195)</f>
        <v>0.11842105263157551</v>
      </c>
      <c r="V200">
        <f>V192/SUM(V$190:V$195)</f>
        <v>0.12720848056537162</v>
      </c>
      <c r="W200">
        <f>W192/SUM(W$190:W$195)</f>
        <v>0.10820895522388092</v>
      </c>
      <c r="X200">
        <f>X192/SUM(X$190:X$195)</f>
        <v>0.10861423220973862</v>
      </c>
      <c r="Y200">
        <f>Y192/SUM(Y$190:Y$195)</f>
        <v>9.9236641221374183E-2</v>
      </c>
    </row>
    <row r="201" spans="14:25" x14ac:dyDescent="0.3">
      <c r="N201" t="s">
        <v>519</v>
      </c>
      <c r="O201">
        <f>O193/SUM(O$190:O$195)</f>
        <v>0.15512465373961221</v>
      </c>
      <c r="P201">
        <f>P193/SUM(P$190:P$195)</f>
        <v>0.10883280757097746</v>
      </c>
      <c r="Q201">
        <f>Q193/SUM(Q$190:Q$195)</f>
        <v>0.14508928571428403</v>
      </c>
      <c r="R201">
        <f>R193/SUM(R$190:R$195)</f>
        <v>0.21374045801526756</v>
      </c>
      <c r="S201">
        <f>S193/SUM(S$190:S$195)</f>
        <v>9.8265895953757759E-2</v>
      </c>
      <c r="T201">
        <f>T193/SUM(T$190:T$195)</f>
        <v>9.9071207430339051E-2</v>
      </c>
      <c r="U201">
        <f>U193/SUM(U$190:U$195)</f>
        <v>0.10526315789473835</v>
      </c>
      <c r="V201">
        <f>V193/SUM(V$190:V$195)</f>
        <v>0.1060070671378079</v>
      </c>
      <c r="W201">
        <f>W193/SUM(W$190:W$195)</f>
        <v>0.1007462686567152</v>
      </c>
      <c r="X201">
        <f>X193/SUM(X$190:X$195)</f>
        <v>8.2397003745318054E-2</v>
      </c>
      <c r="Y201">
        <f>Y193/SUM(Y$190:Y$195)</f>
        <v>8.7786259541981951E-2</v>
      </c>
    </row>
    <row r="202" spans="14:25" x14ac:dyDescent="0.3">
      <c r="N202" t="s">
        <v>520</v>
      </c>
      <c r="O202">
        <f>O194/SUM(O$190:O$195)</f>
        <v>0.34903047091412753</v>
      </c>
      <c r="P202">
        <f>P194/SUM(P$190:P$195)</f>
        <v>0.36119873817034698</v>
      </c>
      <c r="Q202">
        <f>Q194/SUM(Q$190:Q$195)</f>
        <v>0.39285714285714468</v>
      </c>
      <c r="R202">
        <f>R194/SUM(R$190:R$195)</f>
        <v>0.3486005089058527</v>
      </c>
      <c r="S202">
        <f>S194/SUM(S$190:S$195)</f>
        <v>0.45375722543352676</v>
      </c>
      <c r="T202">
        <f>T194/SUM(T$190:T$195)</f>
        <v>0.47058823529411947</v>
      </c>
      <c r="U202">
        <f>U194/SUM(U$190:U$195)</f>
        <v>0.48026315789473795</v>
      </c>
      <c r="V202">
        <f>V194/SUM(V$190:V$195)</f>
        <v>0.56890459363957602</v>
      </c>
      <c r="W202">
        <f>W194/SUM(W$190:W$195)</f>
        <v>0.53358208955223962</v>
      </c>
      <c r="X202">
        <f>X194/SUM(X$190:X$195)</f>
        <v>0.49812734082396948</v>
      </c>
      <c r="Y202">
        <f>Y194/SUM(Y$190:Y$195)</f>
        <v>0.50000000000000366</v>
      </c>
    </row>
    <row r="203" spans="14:25" x14ac:dyDescent="0.3">
      <c r="N203" t="s">
        <v>575</v>
      </c>
      <c r="O203">
        <f>O195/SUM(O$190:O$195)</f>
        <v>0</v>
      </c>
      <c r="P203">
        <f>P195/SUM(P$190:P$195)</f>
        <v>0</v>
      </c>
      <c r="Q203">
        <f>Q195/SUM(Q$190:Q$195)</f>
        <v>0</v>
      </c>
      <c r="R203">
        <f>R195/SUM(R$190:R$195)</f>
        <v>0</v>
      </c>
      <c r="S203">
        <f>S195/SUM(S$190:S$195)</f>
        <v>0</v>
      </c>
      <c r="T203">
        <f>T195/SUM(T$190:T$195)</f>
        <v>0</v>
      </c>
      <c r="U203">
        <f>U195/SUM(U$190:U$195)</f>
        <v>0</v>
      </c>
      <c r="V203">
        <f>V195/SUM(V$190:V$195)</f>
        <v>0</v>
      </c>
      <c r="W203">
        <f>W195/SUM(W$190:W$195)</f>
        <v>0</v>
      </c>
      <c r="X203">
        <f>X195/SUM(X$190:X$195)</f>
        <v>8.2397003745317929E-2</v>
      </c>
      <c r="Y203">
        <f>Y195/SUM(Y$190:Y$195)</f>
        <v>9.1603053435113088E-2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E4A458-0379-4E42-8EE4-B2C936FE1D42}">
  <dimension ref="A1:W57"/>
  <sheetViews>
    <sheetView topLeftCell="A28" workbookViewId="0">
      <selection activeCell="A58" sqref="A58"/>
    </sheetView>
  </sheetViews>
  <sheetFormatPr defaultRowHeight="14.4" x14ac:dyDescent="0.3"/>
  <sheetData>
    <row r="1" spans="1:12" x14ac:dyDescent="0.3">
      <c r="A1" t="s">
        <v>527</v>
      </c>
      <c r="D1" t="s">
        <v>528</v>
      </c>
    </row>
    <row r="2" spans="1:12" x14ac:dyDescent="0.3">
      <c r="A2" t="s">
        <v>530</v>
      </c>
      <c r="L2" t="s">
        <v>529</v>
      </c>
    </row>
    <row r="28" spans="1:23" x14ac:dyDescent="0.3">
      <c r="A28" t="s">
        <v>532</v>
      </c>
    </row>
    <row r="29" spans="1:23" x14ac:dyDescent="0.3">
      <c r="A29" t="s">
        <v>533</v>
      </c>
    </row>
    <row r="31" spans="1:23" x14ac:dyDescent="0.3">
      <c r="M31" t="s">
        <v>532</v>
      </c>
      <c r="W31" t="s">
        <v>531</v>
      </c>
    </row>
    <row r="57" spans="1:3" x14ac:dyDescent="0.3">
      <c r="A57" t="s">
        <v>539</v>
      </c>
      <c r="C57" t="s">
        <v>540</v>
      </c>
    </row>
  </sheetData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��< ? x m l   v e r s i o n = " 1 . 0 "   e n c o d i n g = " u t f - 1 6 " ? > < D a t a M a s h u p   x m l n s = " h t t p : / / s c h e m a s . m i c r o s o f t . c o m / D a t a M a s h u p " > A A A A A B U D A A B Q S w M E F A A C A A g A e W i 0 U t U e S Q a l A A A A 9 Q A A A B I A H A B D b 2 5 m a W c v U G F j a 2 F n Z S 5 4 b W w g o h g A K K A U A A A A A A A A A A A A A A A A A A A A A A A A A A A A e 7 9 7 v 4 1 9 R W 6 O Q l l q U X F m f p 6 t k q G e g Z J C a l 5 y f k p m X r q t U m l J m q 6 F k r 2 d T U B i c n Z i e q o C U H F e s V V F c Y q t U k Z J S Y G V v n 5 5 e b l e u b F e f l G 6 v p G B g a F + h K 9 P c H J G a m 6 i E l x x J m H F u p l 5 x S W J e c m p S n Y 2 Y R D H 2 B n p W Q K R i Y m e g Y 0 + T M z G N z M P I W 8 E d C 5 I F k n Q x r k 0 p 6 S 0 K N U u N U / X 3 c l G H 8 a 1 0 Y d 6 w Q 4 A U E s D B B Q A A g A I A H l o t F I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5 a L R S K I p H u A 4 A A A A R A A A A E w A c A E Z v c m 1 1 b G F z L 1 N l Y 3 R p b 2 4 x L m 0 g o h g A K K A U A A A A A A A A A A A A A A A A A A A A A A A A A A A A K 0 5 N L s n M z 1 M I h t C G 1 g B Q S w E C L Q A U A A I A C A B 5 a L R S 1 R 5 J B q U A A A D 1 A A A A E g A A A A A A A A A A A A A A A A A A A A A A Q 2 9 u Z m l n L 1 B h Y 2 t h Z 2 U u e G 1 s U E s B A i 0 A F A A C A A g A e W i 0 U g / K 6 a u k A A A A 6 Q A A A B M A A A A A A A A A A A A A A A A A 8 Q A A A F t D b 2 5 0 Z W 5 0 X 1 R 5 c G V z X S 5 4 b W x Q S w E C L Q A U A A I A C A B 5 a L R S K I p H u A 4 A A A A R A A A A E w A A A A A A A A A A A A A A A A D i A Q A A R m 9 y b X V s Y X M v U 2 V j d G l v b j E u b V B L B Q Y A A A A A A w A D A M I A A A A 9 A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A Q A A A A A A A H U B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u / Y s P 2 3 i v E 2 r K n i p T P d O A A A A A A A C A A A A A A A Q Z g A A A A E A A C A A A A B L T v 6 M + M l 6 4 E I i o T y O 3 h e 3 6 o p a Y 6 Z 0 8 j k w u j 3 G f 7 D M y w A A A A A O g A A A A A I A A C A A A A B 1 T 6 Q D j 3 3 u b j g E 5 v D Z y M x A 5 h e Q N R U A b C m P + 2 4 M d U Z e W 1 A A A A A 9 t r 7 A 4 C b T 3 w 5 h T U s k 4 k H S f Z X H e G s c H j 5 R a I S B 6 q I 7 + V 1 4 S d K l O I G n u 7 y G j c v 8 C Y W m o 8 C 1 A 2 Q 4 F k k 4 N X k 9 T f c b l o v m O a V t J P j f 1 0 A M p h 1 B K 0 A A A A C V a o T 8 4 5 b y k S v I I l u v W I l K t s c 8 r k 6 6 z B v e + 8 1 r F A f 3 2 r H U T b F 2 A 8 V q z M B G O s E C v H N M w Y A E L e w c n f E O t T z y 3 2 m t < / D a t a M a s h u p > 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4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9AB7CCA1A905214DA119B88B10975224" ma:contentTypeVersion="13" ma:contentTypeDescription="Create a new document." ma:contentTypeScope="" ma:versionID="4efa1a898340417fcc678bf1cc69b53c">
  <xsd:schema xmlns:xsd="http://www.w3.org/2001/XMLSchema" xmlns:xs="http://www.w3.org/2001/XMLSchema" xmlns:p="http://schemas.microsoft.com/office/2006/metadata/properties" xmlns:ns3="47fbba72-5c1b-4126-86cf-312374021c6e" xmlns:ns4="9c38c1a7-03b2-4325-b441-3672bafece5b" targetNamespace="http://schemas.microsoft.com/office/2006/metadata/properties" ma:root="true" ma:fieldsID="6f45e5e66c15946dec26a0b3b49de608" ns3:_="" ns4:_="">
    <xsd:import namespace="47fbba72-5c1b-4126-86cf-312374021c6e"/>
    <xsd:import namespace="9c38c1a7-03b2-4325-b441-3672bafece5b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  <xsd:element ref="ns4:SharedWithUsers" minOccurs="0"/>
                <xsd:element ref="ns4:SharedWithDetails" minOccurs="0"/>
                <xsd:element ref="ns4:SharingHintHash" minOccurs="0"/>
                <xsd:element ref="ns3:MediaServiceDateTaken" minOccurs="0"/>
                <xsd:element ref="ns3:MediaServiceAutoTags" minOccurs="0"/>
                <xsd:element ref="ns3:MediaServiceGenerationTime" minOccurs="0"/>
                <xsd:element ref="ns3:MediaServiceEventHashCode" minOccurs="0"/>
                <xsd:element ref="ns3:MediaServiceOCR" minOccurs="0"/>
                <xsd:element ref="ns3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7fbba72-5c1b-4126-86cf-312374021c6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5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6" nillable="true" ma:displayName="Tags" ma:internalName="MediaServiceAutoTags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9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20" nillable="true" ma:displayName="Location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c38c1a7-03b2-4325-b441-3672bafece5b" elementFormDefault="qualified">
    <xsd:import namespace="http://schemas.microsoft.com/office/2006/documentManagement/types"/>
    <xsd:import namespace="http://schemas.microsoft.com/office/infopath/2007/PartnerControls"/>
    <xsd:element name="SharedWithUsers" ma:index="12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3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SharingHintHash" ma:index="14" nillable="true" ma:displayName="Sharing Hint Hash" ma:hidden="true" ma:internalName="SharingHintHash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2E2F44EB-B8B5-4B2E-9BBC-3F30213016EA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E72490AB-AE13-4667-B295-7023CCE8B6B2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BDE8081B-814F-43AC-8DC8-92DE017080B9}">
  <ds:schemaRefs>
    <ds:schemaRef ds:uri="http://purl.org/dc/elements/1.1/"/>
    <ds:schemaRef ds:uri="http://purl.org/dc/terms/"/>
    <ds:schemaRef ds:uri="http://schemas.microsoft.com/office/2006/metadata/properties"/>
    <ds:schemaRef ds:uri="http://www.w3.org/XML/1998/namespace"/>
    <ds:schemaRef ds:uri="http://purl.org/dc/dcmitype/"/>
    <ds:schemaRef ds:uri="47fbba72-5c1b-4126-86cf-312374021c6e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9c38c1a7-03b2-4325-b441-3672bafece5b"/>
  </ds:schemaRefs>
</ds:datastoreItem>
</file>

<file path=customXml/itemProps4.xml><?xml version="1.0" encoding="utf-8"?>
<ds:datastoreItem xmlns:ds="http://schemas.openxmlformats.org/officeDocument/2006/customXml" ds:itemID="{C13EF0E9-EB3A-4C35-A603-971A92CC16EC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47fbba72-5c1b-4126-86cf-312374021c6e"/>
    <ds:schemaRef ds:uri="9c38c1a7-03b2-4325-b441-3672bafece5b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24</vt:i4>
      </vt:variant>
    </vt:vector>
  </HeadingPairs>
  <TitlesOfParts>
    <vt:vector size="24" baseType="lpstr">
      <vt:lpstr>Cost vectors only capex</vt:lpstr>
      <vt:lpstr>Cost vectors with fuel cost</vt:lpstr>
      <vt:lpstr>opex_for_A_inclusion</vt:lpstr>
      <vt:lpstr>summing to unity</vt:lpstr>
      <vt:lpstr>Cost vectors</vt:lpstr>
      <vt:lpstr>Cost vectors detail</vt:lpstr>
      <vt:lpstr>Literature summary</vt:lpstr>
      <vt:lpstr>PV costs through time</vt:lpstr>
      <vt:lpstr>Wind cost through time</vt:lpstr>
      <vt:lpstr>gas fuel and opex</vt:lpstr>
      <vt:lpstr>Schreiner Madlener 2021</vt:lpstr>
      <vt:lpstr>Garret-Peltier 2017</vt:lpstr>
      <vt:lpstr>Pollin et al. 2014</vt:lpstr>
      <vt:lpstr>Pollin et al. 2015</vt:lpstr>
      <vt:lpstr>F Dell'Anna 2021</vt:lpstr>
      <vt:lpstr>Osullivan&amp;edler 2020</vt:lpstr>
      <vt:lpstr>Kahouli&amp;Martin 2018</vt:lpstr>
      <vt:lpstr>Mikulic et al 2018</vt:lpstr>
      <vt:lpstr>Lehr et al 2008</vt:lpstr>
      <vt:lpstr>Aldieri et al 2020</vt:lpstr>
      <vt:lpstr>Ram et al 2020</vt:lpstr>
      <vt:lpstr>Rutowitz et al. 2015</vt:lpstr>
      <vt:lpstr>Fragkos&amp;paroussos 2018</vt:lpstr>
      <vt:lpstr>code names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Joris Bucker</dc:creator>
  <cp:lastModifiedBy>Joris Bucker</cp:lastModifiedBy>
  <dcterms:created xsi:type="dcterms:W3CDTF">2021-05-05T09:12:13Z</dcterms:created>
  <dcterms:modified xsi:type="dcterms:W3CDTF">2023-01-23T09:17:42Z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0x0101009AB7CCA1A905214DA119B88B10975224</vt:lpwstr>
  </property>
</Properties>
</file>